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clg.sharepoint.com/sites/BudgetControlTeam/Shared Documents/General/Estimates/1.1) Single Supplementary/2021-2022/Explanatory Memorandum/"/>
    </mc:Choice>
  </mc:AlternateContent>
  <xr:revisionPtr revIDLastSave="47" documentId="8_{13C3CDF7-8832-4081-841B-CA49E3CE8283}" xr6:coauthVersionLast="47" xr6:coauthVersionMax="47" xr10:uidLastSave="{D2CC9F58-087B-4749-B782-5BE3BEDAB14E}"/>
  <bookViews>
    <workbookView xWindow="-110" yWindow="-110" windowWidth="22780" windowHeight="14660" xr2:uid="{9ACE9018-9CB9-42CF-A7A1-0DFBD770B76A}"/>
  </bookViews>
  <sheets>
    <sheet name="Table B " sheetId="9" r:id="rId1"/>
    <sheet name="Supps Control Totals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ID">[1]Lists!$B$2:$B$5</definedName>
    <definedName name="Apr_16">[2]Master!#REF!</definedName>
    <definedName name="CDELFTJANFO">'[3]CDEL FT - Jan FO'!$G$12:$I$42</definedName>
    <definedName name="CDELFTSEPFO">'[3]CDEL FT - Sept FO'!$F$4:$H$38</definedName>
    <definedName name="CDELJANFO">'[3]CDEL Grant - Jan FO'!$G$12:$I$127</definedName>
    <definedName name="CDELSEPTFO">'[3]CDEL Grant - Sept FO'!$F$8:$H$113</definedName>
    <definedName name="Cities">[1]Lists!$B$6:$B$8</definedName>
    <definedName name="DCLG">'[4]Headcount Delegations'!$B$29:$Q$29</definedName>
    <definedName name="DEMANDBUDGET">'[3]Danny - Demand led info'!$A$2:$C$18</definedName>
    <definedName name="DEMANDLED">'[3]Demand led programmes'!$G$7:$I$23</definedName>
    <definedName name="DGPACK">'[3]Challenge Pack - RDEL'!$G$5:$N$241</definedName>
    <definedName name="DGPACKCDEL">'[3]CDEL - Budgets '!$G$5:$I$195</definedName>
    <definedName name="DGPACKFT">'[3]CDEL FT - Budgets'!$D$4:$L$37</definedName>
    <definedName name="Dir">[5]LOOKUP!$D:$E</definedName>
    <definedName name="Dropdown">[2]Sheet5!$A$1:$A$3</definedName>
    <definedName name="DropdownRAG">[2]Sheet5!$C$1:$C$3</definedName>
    <definedName name="dsfsed">'[1]% reductions'!#REF!</definedName>
    <definedName name="ERDF">[1]Lists!$B$9:$B$15</definedName>
    <definedName name="Finance">[1]Lists!$B$16:$B$27</definedName>
    <definedName name="Grade">[5]LOOKUP!$A:$B</definedName>
    <definedName name="Housing">[1]Lists!$B$38:$B$51</definedName>
    <definedName name="Housing_Supply">[1]Lists!$B$55:$B$59</definedName>
    <definedName name="HousingStandards">[1]Lists!$B$38:$B$46</definedName>
    <definedName name="HousingSupply">[1]Lists!$B$47:$B$51</definedName>
    <definedName name="HS_Planning">[1]Lists!$B$38:$B$54</definedName>
    <definedName name="ICR">[1]Lists!$B$52:$B$56</definedName>
    <definedName name="IRC">[1]Lists!$B$60:$B$64</definedName>
    <definedName name="JANFO">'[3]RDEL - Jan FO'!$H$9:$I$247</definedName>
    <definedName name="Leaver">[6]VLOOKUP!$A:$E</definedName>
    <definedName name="LEGALCOMMITMENT">'[3]Danny - RDEL info'!$G$9:$L$199</definedName>
    <definedName name="LG">[1]Lists!$B$65:$B$81</definedName>
    <definedName name="LGFinance">[1]Lists!$B$57:$B$66</definedName>
    <definedName name="LGPolicy">[1]Lists!$B$67:$B$81</definedName>
    <definedName name="LLT">'[4]Headcount Delegations'!$C$21:$Q$21</definedName>
    <definedName name="Localism">'[4]Headcount Delegations'!$C$4:$Q$10</definedName>
    <definedName name="Neighbourhoods">'[4]Headcount Delegations'!$C$12:$Q$17</definedName>
    <definedName name="NEWCHALL">'[3]Challenge Pack - RDEL'!$G$5:$H$245</definedName>
    <definedName name="Other">'[4]Headcount Delegations'!$B$28+'[4]Headcount Delegations'!$D$28:$Q$28:'[4]Headcount Delegations'!$Q$28</definedName>
    <definedName name="Planning">[1]Lists!$B$88:$B$95</definedName>
    <definedName name="_xlnm.Print_Area" localSheetId="0">'Table B '!$A$1:$F$109</definedName>
    <definedName name="RDEL">'[3]Danny - RDEL info'!$D$5:$AP$200</definedName>
    <definedName name="SCPO">[1]Lists!$B$96:$B$108</definedName>
    <definedName name="SEPFO">'[3]RDEL - Sept FO'!$G$9:$I$175</definedName>
    <definedName name="SPO">'[4]Headcount Delegations'!$C$23:$Q$26</definedName>
    <definedName name="Summary">'[1]% reductions'!#REF!</definedName>
    <definedName name="TRA">[5]LOOKUP!$J$1:$K$38</definedName>
    <definedName name="TroubledFamilies">[1]Lists!$B$109:$B$110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9" i="9" l="1"/>
  <c r="D89" i="9" s="1"/>
  <c r="B93" i="9"/>
  <c r="C93" i="9"/>
  <c r="B94" i="9"/>
  <c r="C94" i="9"/>
  <c r="B95" i="9"/>
  <c r="C95" i="9"/>
  <c r="C92" i="9"/>
  <c r="B92" i="9"/>
  <c r="F27" i="9"/>
  <c r="F28" i="9"/>
  <c r="F29" i="9"/>
  <c r="F30" i="9"/>
  <c r="F26" i="9"/>
  <c r="C27" i="9"/>
  <c r="C28" i="9"/>
  <c r="C29" i="9"/>
  <c r="C30" i="9"/>
  <c r="C26" i="9"/>
  <c r="B27" i="9"/>
  <c r="B28" i="9"/>
  <c r="B29" i="9"/>
  <c r="B30" i="9"/>
  <c r="B26" i="9"/>
  <c r="D26" i="9" s="1"/>
  <c r="C21" i="9"/>
  <c r="D21" i="9" s="1"/>
  <c r="B72" i="9"/>
  <c r="C72" i="9"/>
  <c r="F72" i="9"/>
  <c r="B73" i="9"/>
  <c r="C73" i="9"/>
  <c r="F73" i="9"/>
  <c r="B74" i="9"/>
  <c r="C74" i="9"/>
  <c r="F74" i="9"/>
  <c r="B75" i="9"/>
  <c r="C75" i="9"/>
  <c r="D75" i="9" s="1"/>
  <c r="F75" i="9"/>
  <c r="B76" i="9"/>
  <c r="C76" i="9"/>
  <c r="F76" i="9"/>
  <c r="B77" i="9"/>
  <c r="C77" i="9"/>
  <c r="F77" i="9"/>
  <c r="B78" i="9"/>
  <c r="C78" i="9"/>
  <c r="F78" i="9"/>
  <c r="B79" i="9"/>
  <c r="C79" i="9"/>
  <c r="F79" i="9"/>
  <c r="B80" i="9"/>
  <c r="C80" i="9"/>
  <c r="F80" i="9"/>
  <c r="B81" i="9"/>
  <c r="C81" i="9"/>
  <c r="F81" i="9"/>
  <c r="B82" i="9"/>
  <c r="C82" i="9"/>
  <c r="F82" i="9"/>
  <c r="B83" i="9"/>
  <c r="C83" i="9"/>
  <c r="F83" i="9"/>
  <c r="B84" i="9"/>
  <c r="C84" i="9"/>
  <c r="F84" i="9"/>
  <c r="B85" i="9"/>
  <c r="C85" i="9"/>
  <c r="F85" i="9"/>
  <c r="B86" i="9"/>
  <c r="C86" i="9"/>
  <c r="F86" i="9"/>
  <c r="B87" i="9"/>
  <c r="C87" i="9"/>
  <c r="F87" i="9"/>
  <c r="B88" i="9"/>
  <c r="C88" i="9"/>
  <c r="F88" i="9"/>
  <c r="F71" i="9"/>
  <c r="C71" i="9"/>
  <c r="B71" i="9"/>
  <c r="F98" i="9"/>
  <c r="F56" i="9"/>
  <c r="F55" i="9"/>
  <c r="F111" i="9"/>
  <c r="C111" i="9"/>
  <c r="B111" i="9"/>
  <c r="L155" i="10"/>
  <c r="H155" i="10"/>
  <c r="C155" i="10"/>
  <c r="M153" i="10"/>
  <c r="F153" i="10"/>
  <c r="D153" i="10"/>
  <c r="J152" i="10"/>
  <c r="E152" i="10"/>
  <c r="G152" i="10" s="1"/>
  <c r="K151" i="10"/>
  <c r="J151" i="10"/>
  <c r="J153" i="10" s="1"/>
  <c r="I151" i="10"/>
  <c r="G151" i="10"/>
  <c r="E151" i="10"/>
  <c r="K150" i="10"/>
  <c r="G150" i="10"/>
  <c r="K149" i="10"/>
  <c r="E149" i="10"/>
  <c r="E153" i="10" s="1"/>
  <c r="B149" i="10"/>
  <c r="B153" i="10" s="1"/>
  <c r="J144" i="10"/>
  <c r="F137" i="10"/>
  <c r="E137" i="10"/>
  <c r="D137" i="10"/>
  <c r="B137" i="10"/>
  <c r="G136" i="10"/>
  <c r="G135" i="10"/>
  <c r="G134" i="10"/>
  <c r="G133" i="10"/>
  <c r="G132" i="10"/>
  <c r="G137" i="10" s="1"/>
  <c r="G131" i="10"/>
  <c r="G130" i="10"/>
  <c r="M129" i="10"/>
  <c r="J129" i="10"/>
  <c r="I129" i="10"/>
  <c r="G129" i="10"/>
  <c r="F129" i="10"/>
  <c r="E129" i="10"/>
  <c r="D129" i="10"/>
  <c r="B129" i="10"/>
  <c r="K128" i="10"/>
  <c r="K129" i="10" s="1"/>
  <c r="G128" i="10"/>
  <c r="K127" i="10"/>
  <c r="G127" i="10"/>
  <c r="M125" i="10"/>
  <c r="J125" i="10"/>
  <c r="I125" i="10"/>
  <c r="F125" i="10"/>
  <c r="E125" i="10"/>
  <c r="D125" i="10"/>
  <c r="B125" i="10"/>
  <c r="K124" i="10"/>
  <c r="G124" i="10"/>
  <c r="K123" i="10"/>
  <c r="G123" i="10"/>
  <c r="I122" i="10"/>
  <c r="K122" i="10" s="1"/>
  <c r="G122" i="10"/>
  <c r="K121" i="10"/>
  <c r="K125" i="10" s="1"/>
  <c r="G121" i="10"/>
  <c r="G120" i="10"/>
  <c r="K119" i="10"/>
  <c r="G119" i="10"/>
  <c r="G125" i="10" s="1"/>
  <c r="K118" i="10"/>
  <c r="G118" i="10"/>
  <c r="M116" i="10"/>
  <c r="J116" i="10"/>
  <c r="I116" i="10"/>
  <c r="F116" i="10"/>
  <c r="E116" i="10"/>
  <c r="D116" i="10"/>
  <c r="B116" i="10"/>
  <c r="K115" i="10"/>
  <c r="K116" i="10" s="1"/>
  <c r="G115" i="10"/>
  <c r="G114" i="10"/>
  <c r="G116" i="10" s="1"/>
  <c r="K113" i="10"/>
  <c r="I113" i="10"/>
  <c r="K112" i="10"/>
  <c r="G112" i="10"/>
  <c r="M109" i="10"/>
  <c r="J109" i="10"/>
  <c r="I109" i="10"/>
  <c r="F109" i="10"/>
  <c r="E109" i="10"/>
  <c r="D109" i="10"/>
  <c r="B109" i="10"/>
  <c r="K108" i="10"/>
  <c r="K109" i="10" s="1"/>
  <c r="G108" i="10"/>
  <c r="G109" i="10" s="1"/>
  <c r="M96" i="10"/>
  <c r="J96" i="10"/>
  <c r="I96" i="10"/>
  <c r="F96" i="10"/>
  <c r="E96" i="10"/>
  <c r="D96" i="10"/>
  <c r="B96" i="10"/>
  <c r="K95" i="10"/>
  <c r="G95" i="10"/>
  <c r="G94" i="10"/>
  <c r="K93" i="10"/>
  <c r="G93" i="10"/>
  <c r="K92" i="10"/>
  <c r="G92" i="10"/>
  <c r="K91" i="10"/>
  <c r="G91" i="10"/>
  <c r="K90" i="10"/>
  <c r="G90" i="10"/>
  <c r="G89" i="10"/>
  <c r="K88" i="10"/>
  <c r="G88" i="10"/>
  <c r="E88" i="10"/>
  <c r="K87" i="10"/>
  <c r="G87" i="10"/>
  <c r="O86" i="10"/>
  <c r="K86" i="10"/>
  <c r="G86" i="10"/>
  <c r="K85" i="10"/>
  <c r="G85" i="10"/>
  <c r="K84" i="10"/>
  <c r="G84" i="10"/>
  <c r="K83" i="10"/>
  <c r="G83" i="10"/>
  <c r="K82" i="10"/>
  <c r="G82" i="10"/>
  <c r="K81" i="10"/>
  <c r="G81" i="10"/>
  <c r="K80" i="10"/>
  <c r="G80" i="10"/>
  <c r="K79" i="10"/>
  <c r="K96" i="10" s="1"/>
  <c r="G79" i="10"/>
  <c r="G78" i="10"/>
  <c r="K77" i="10"/>
  <c r="G77" i="10"/>
  <c r="G96" i="10" s="1"/>
  <c r="M74" i="10"/>
  <c r="M144" i="10" s="1"/>
  <c r="J74" i="10"/>
  <c r="I74" i="10"/>
  <c r="F74" i="10"/>
  <c r="E74" i="10"/>
  <c r="D74" i="10"/>
  <c r="B74" i="10"/>
  <c r="B144" i="10" s="1"/>
  <c r="G73" i="10"/>
  <c r="K73" i="10" s="1"/>
  <c r="K74" i="10" s="1"/>
  <c r="K72" i="10"/>
  <c r="I72" i="10"/>
  <c r="M69" i="10"/>
  <c r="J69" i="10"/>
  <c r="I69" i="10"/>
  <c r="I144" i="10" s="1"/>
  <c r="F69" i="10"/>
  <c r="F144" i="10" s="1"/>
  <c r="E69" i="10"/>
  <c r="E144" i="10" s="1"/>
  <c r="D69" i="10"/>
  <c r="D144" i="10" s="1"/>
  <c r="B69" i="10"/>
  <c r="K68" i="10"/>
  <c r="K69" i="10" s="1"/>
  <c r="K144" i="10" s="1"/>
  <c r="G68" i="10"/>
  <c r="G67" i="10"/>
  <c r="G69" i="10" s="1"/>
  <c r="L63" i="10"/>
  <c r="H63" i="10"/>
  <c r="C63" i="10"/>
  <c r="O61" i="10"/>
  <c r="M61" i="10"/>
  <c r="K61" i="10"/>
  <c r="J61" i="10"/>
  <c r="I61" i="10"/>
  <c r="F61" i="10"/>
  <c r="E61" i="10"/>
  <c r="D61" i="10"/>
  <c r="B61" i="10"/>
  <c r="G61" i="10" s="1"/>
  <c r="K60" i="10"/>
  <c r="K59" i="10"/>
  <c r="K58" i="10"/>
  <c r="K57" i="10"/>
  <c r="K56" i="10"/>
  <c r="K55" i="10"/>
  <c r="K54" i="10"/>
  <c r="K53" i="10"/>
  <c r="K52" i="10"/>
  <c r="K51" i="10"/>
  <c r="K50" i="10"/>
  <c r="K49" i="10"/>
  <c r="K48" i="10"/>
  <c r="K47" i="10"/>
  <c r="K46" i="10"/>
  <c r="M43" i="10"/>
  <c r="M63" i="10" s="1"/>
  <c r="D43" i="10"/>
  <c r="D63" i="10" s="1"/>
  <c r="O41" i="10"/>
  <c r="O43" i="10" s="1"/>
  <c r="O63" i="10" s="1"/>
  <c r="M37" i="10"/>
  <c r="J37" i="10"/>
  <c r="I37" i="10"/>
  <c r="E37" i="10"/>
  <c r="E43" i="10" s="1"/>
  <c r="E63" i="10" s="1"/>
  <c r="B37" i="10"/>
  <c r="B43" i="10" s="1"/>
  <c r="B63" i="10" s="1"/>
  <c r="K36" i="10"/>
  <c r="G36" i="10"/>
  <c r="K35" i="10"/>
  <c r="G35" i="10"/>
  <c r="K34" i="10"/>
  <c r="G34" i="10"/>
  <c r="K33" i="10"/>
  <c r="G33" i="10"/>
  <c r="K31" i="10"/>
  <c r="G31" i="10"/>
  <c r="K30" i="10"/>
  <c r="G30" i="10"/>
  <c r="K29" i="10"/>
  <c r="G29" i="10"/>
  <c r="K28" i="10"/>
  <c r="K37" i="10" s="1"/>
  <c r="G28" i="10"/>
  <c r="G37" i="10" s="1"/>
  <c r="K27" i="10"/>
  <c r="G27" i="10"/>
  <c r="G26" i="10"/>
  <c r="K25" i="10"/>
  <c r="G25" i="10"/>
  <c r="G24" i="10"/>
  <c r="M23" i="10"/>
  <c r="K23" i="10"/>
  <c r="K43" i="10" s="1"/>
  <c r="K63" i="10" s="1"/>
  <c r="J23" i="10"/>
  <c r="J43" i="10" s="1"/>
  <c r="J63" i="10" s="1"/>
  <c r="I23" i="10"/>
  <c r="I43" i="10" s="1"/>
  <c r="I63" i="10" s="1"/>
  <c r="G23" i="10"/>
  <c r="G43" i="10" s="1"/>
  <c r="G63" i="10" s="1"/>
  <c r="F23" i="10"/>
  <c r="F43" i="10" s="1"/>
  <c r="F63" i="10" s="1"/>
  <c r="E23" i="10"/>
  <c r="D23" i="10"/>
  <c r="B23" i="10"/>
  <c r="K22" i="10"/>
  <c r="G22" i="10"/>
  <c r="K21" i="10"/>
  <c r="J21" i="10"/>
  <c r="I21" i="10"/>
  <c r="G21" i="10"/>
  <c r="K20" i="10"/>
  <c r="G20" i="10"/>
  <c r="K19" i="10"/>
  <c r="G19" i="10"/>
  <c r="K18" i="10"/>
  <c r="G18" i="10"/>
  <c r="K9" i="10"/>
  <c r="G9" i="10"/>
  <c r="K8" i="10"/>
  <c r="G8" i="10"/>
  <c r="K7" i="10"/>
  <c r="G7" i="10"/>
  <c r="K6" i="10"/>
  <c r="G6" i="10"/>
  <c r="D65" i="9"/>
  <c r="D66" i="9"/>
  <c r="D71" i="9" l="1"/>
  <c r="D28" i="9"/>
  <c r="D88" i="9"/>
  <c r="D80" i="9"/>
  <c r="D94" i="9"/>
  <c r="D93" i="9"/>
  <c r="D81" i="9"/>
  <c r="D92" i="9"/>
  <c r="D87" i="9"/>
  <c r="D30" i="9"/>
  <c r="D95" i="9"/>
  <c r="D79" i="9"/>
  <c r="D76" i="9"/>
  <c r="D29" i="9"/>
  <c r="D86" i="9"/>
  <c r="D78" i="9"/>
  <c r="D27" i="9"/>
  <c r="D82" i="9"/>
  <c r="D85" i="9"/>
  <c r="D84" i="9"/>
  <c r="D74" i="9"/>
  <c r="D72" i="9"/>
  <c r="D111" i="9"/>
  <c r="D83" i="9"/>
  <c r="D73" i="9"/>
  <c r="D77" i="9"/>
  <c r="I139" i="10"/>
  <c r="I141" i="10"/>
  <c r="M141" i="10"/>
  <c r="M139" i="10"/>
  <c r="K141" i="10"/>
  <c r="K139" i="10"/>
  <c r="E139" i="10"/>
  <c r="E141" i="10"/>
  <c r="D141" i="10"/>
  <c r="D139" i="10"/>
  <c r="G153" i="10"/>
  <c r="J141" i="10"/>
  <c r="J139" i="10"/>
  <c r="B141" i="10"/>
  <c r="B139" i="10"/>
  <c r="F139" i="10"/>
  <c r="F141" i="10"/>
  <c r="G139" i="10"/>
  <c r="G141" i="10"/>
  <c r="I152" i="10"/>
  <c r="K152" i="10" s="1"/>
  <c r="G74" i="10"/>
  <c r="G144" i="10" s="1"/>
  <c r="G149" i="10"/>
  <c r="D107" i="9"/>
  <c r="D63" i="9"/>
  <c r="D64" i="9"/>
  <c r="D68" i="9"/>
  <c r="D67" i="9"/>
  <c r="D62" i="9"/>
  <c r="D61" i="9"/>
  <c r="D18" i="9"/>
  <c r="D17" i="9"/>
  <c r="D14" i="9"/>
  <c r="D13" i="9"/>
  <c r="D6" i="9"/>
  <c r="D8" i="9" s="1"/>
  <c r="B8" i="9"/>
  <c r="B109" i="9" s="1"/>
  <c r="B113" i="9" s="1"/>
  <c r="C8" i="9"/>
  <c r="C109" i="9" s="1"/>
  <c r="C113" i="9" s="1"/>
  <c r="E8" i="9"/>
  <c r="E109" i="9" s="1"/>
  <c r="E113" i="9" s="1"/>
  <c r="F8" i="9"/>
  <c r="K140" i="10" l="1"/>
  <c r="I143" i="10"/>
  <c r="I155" i="10"/>
  <c r="I146" i="10"/>
  <c r="K155" i="10"/>
  <c r="K143" i="10"/>
  <c r="M140" i="10"/>
  <c r="M155" i="10"/>
  <c r="M156" i="10" s="1"/>
  <c r="M143" i="10"/>
  <c r="G143" i="10"/>
  <c r="G140" i="10"/>
  <c r="G155" i="10"/>
  <c r="J143" i="10"/>
  <c r="J155" i="10"/>
  <c r="J156" i="10" s="1"/>
  <c r="J146" i="10"/>
  <c r="G156" i="10"/>
  <c r="D155" i="10"/>
  <c r="D156" i="10" s="1"/>
  <c r="D143" i="10"/>
  <c r="E143" i="10"/>
  <c r="E155" i="10"/>
  <c r="E156" i="10" s="1"/>
  <c r="F143" i="10"/>
  <c r="F155" i="10"/>
  <c r="F156" i="10" s="1"/>
  <c r="B155" i="10"/>
  <c r="B156" i="10" s="1"/>
  <c r="B140" i="10"/>
  <c r="B143" i="10"/>
  <c r="I153" i="10"/>
  <c r="I140" i="10"/>
  <c r="F109" i="9"/>
  <c r="F113" i="9" s="1"/>
  <c r="D109" i="9"/>
  <c r="D113" i="9" s="1"/>
  <c r="I156" i="10" l="1"/>
  <c r="K153" i="10"/>
  <c r="K156" i="10" s="1"/>
</calcChain>
</file>

<file path=xl/sharedStrings.xml><?xml version="1.0" encoding="utf-8"?>
<sst xmlns="http://schemas.openxmlformats.org/spreadsheetml/2006/main" count="227" uniqueCount="183">
  <si>
    <t>Table B: how DEL funding plans for 2020-21</t>
  </si>
  <si>
    <t>MHCLG (£ million)</t>
  </si>
  <si>
    <t>Admin</t>
  </si>
  <si>
    <t>Programme</t>
  </si>
  <si>
    <t>Communities Resource DEL total</t>
  </si>
  <si>
    <t>Local Government Resource DEL</t>
  </si>
  <si>
    <t>Capital DEL</t>
  </si>
  <si>
    <t>SR 2020</t>
  </si>
  <si>
    <t>Additional, new, money awarded since SR 2020:-</t>
  </si>
  <si>
    <t>Spring Budget 2020</t>
  </si>
  <si>
    <t>Changing Futures</t>
  </si>
  <si>
    <t>Place Based Solutions</t>
  </si>
  <si>
    <t>Spring Budget 2021</t>
  </si>
  <si>
    <t>Respite Rooms</t>
  </si>
  <si>
    <t>Capacity Funding for LUP, COF, Freeports</t>
  </si>
  <si>
    <t>Reserve claims</t>
  </si>
  <si>
    <t>Rough Sleeping Covid-19 (Omicron) Response Fund</t>
  </si>
  <si>
    <t xml:space="preserve">Reserve Claim in respect of Covid-19 Additional Relief Fund </t>
  </si>
  <si>
    <t>Reserve Claim in respect of New Council tax mearsures</t>
  </si>
  <si>
    <t>Surrenders</t>
  </si>
  <si>
    <t>Government Property Agency rental costs</t>
  </si>
  <si>
    <t>UK Community Renewal Fund</t>
  </si>
  <si>
    <t>CDEL Grant Surrenders</t>
  </si>
  <si>
    <t>CDEL FT Surrenders</t>
  </si>
  <si>
    <t>Estimating, forecasting and reprofiling changes:-</t>
  </si>
  <si>
    <t>Supplementary Estimate 2020/21 - Budget Exchanges</t>
  </si>
  <si>
    <t>HCA Housing Supply: Estate Regeneration</t>
  </si>
  <si>
    <t>HCA Home Building Fund: Short Term Iinvestment Fund</t>
  </si>
  <si>
    <t>HCA Home Building Fund: Long Term Iinvestment Fund</t>
  </si>
  <si>
    <t>Changing Places</t>
  </si>
  <si>
    <t xml:space="preserve">Devolution Deals </t>
  </si>
  <si>
    <t>Towns Regeneration</t>
  </si>
  <si>
    <t>Housing Infrastructure Fund</t>
  </si>
  <si>
    <t>Cladding Remediation</t>
  </si>
  <si>
    <t>Local Growth Fund</t>
  </si>
  <si>
    <t>Oxfordshire Housing Deals</t>
  </si>
  <si>
    <t>ACM Remediation</t>
  </si>
  <si>
    <t>Brownfield Housing Fund</t>
  </si>
  <si>
    <t>Building Safety Programme Non ACM Remediation</t>
  </si>
  <si>
    <t>HCA Single Land Programme</t>
  </si>
  <si>
    <t>HCA - Accelerated Construction</t>
  </si>
  <si>
    <t>HCA - Housing Infrastructure Fund</t>
  </si>
  <si>
    <t>HCA Move On Fund</t>
  </si>
  <si>
    <t>Supplementary Estimate 2021/22 - Budget Exchanges</t>
  </si>
  <si>
    <t>Housing Flexibilities</t>
  </si>
  <si>
    <t>Budget Exchanges various capital programmes</t>
  </si>
  <si>
    <t>Neutral funding changes between departments:-</t>
  </si>
  <si>
    <t>Budget Cover Transfers</t>
  </si>
  <si>
    <t>Special Advisors - CO</t>
  </si>
  <si>
    <t>New Homes Bonus - Local Government (MHCLG)</t>
  </si>
  <si>
    <t>Devolution Deals - BEIS</t>
  </si>
  <si>
    <t>Local Enterprise Partnerships Core Funding - BEIS</t>
  </si>
  <si>
    <t>Devolution Deals - DfT</t>
  </si>
  <si>
    <t>Historic England - DCMS</t>
  </si>
  <si>
    <t>Brownfield Land Release Fund - CO</t>
  </si>
  <si>
    <t>Building Safety Regulator - DWP</t>
  </si>
  <si>
    <t>Geospatial - CO</t>
  </si>
  <si>
    <t>Transfer to CO for SpAds - from DLUHC to CO</t>
  </si>
  <si>
    <t>Transfer to CO for Government Consulting Hub - from DLUHC to CO</t>
  </si>
  <si>
    <t>EU Border Infrastructure consultancy costs - from HMRC to DLUHC</t>
  </si>
  <si>
    <t>EU Border Infrastructure consultancy costs - from DFT to DLUHC</t>
  </si>
  <si>
    <t>Growing up Well (Linked to troubled Families) - from DFE to DLUHC</t>
  </si>
  <si>
    <t>Data Improvement Programe - from DFE to DLUHC</t>
  </si>
  <si>
    <t>Substance Misuse Programme Evaluation - from DLUHC to DHSC</t>
  </si>
  <si>
    <t>Great Crested Newts - from DLUHC to DEFRA</t>
  </si>
  <si>
    <t>Cyber Resilience - from LG DEL to Main DEL</t>
  </si>
  <si>
    <t>Substance Misuse Programme - from DLUHC to DHSC</t>
  </si>
  <si>
    <t>Offenders Accommodation Pilot - from DLUHC to MOJ</t>
  </si>
  <si>
    <t xml:space="preserve">BOLD programme - from MoJ to DLUHC </t>
  </si>
  <si>
    <t>Building Safety Regulator</t>
  </si>
  <si>
    <t>HIF A5 Project - from DLUCH to DfT</t>
  </si>
  <si>
    <t>Brownfield Land Release Fund - from DLUHC to to CO</t>
  </si>
  <si>
    <t>HS2 study, DfT budget cover transfer to DLUHC</t>
  </si>
  <si>
    <t>By-election non-voted consolidated fund - transfer from CO to DLUHC</t>
  </si>
  <si>
    <t xml:space="preserve">Decrease from DLUHC Local Government to HM Treasury for Covid 19 BR Reliefs </t>
  </si>
  <si>
    <t>Decrease from DLUHC Local Government to HM Treasury for Sales, Fees and Charges</t>
  </si>
  <si>
    <t>Decrease from DLUHC Local Government to HM Treasury for TIG</t>
  </si>
  <si>
    <t>Decrease from DLUHC Local Government to HM Treasury for PFI</t>
  </si>
  <si>
    <t>Decrease from DLUHC Local Government to HM Treasury for City of London Offset</t>
  </si>
  <si>
    <t>Decrease from DLUHC Local Government to HM Treasury for LG DEL Contingency</t>
  </si>
  <si>
    <t>Decrease from DLUHC Local Government and Communities to HM Treasury for Safety Net</t>
  </si>
  <si>
    <t>Cash Management Scheme - HMT</t>
  </si>
  <si>
    <t>Machinery of Government Transfer of Functions</t>
  </si>
  <si>
    <t>MoG from Cabinet office - Corporate Overheads</t>
  </si>
  <si>
    <t>MoG from Cabinet office - Transfer of Functions</t>
  </si>
  <si>
    <t>MoG from Cabinet office - Union Campaign </t>
  </si>
  <si>
    <t>MoG from Cabinet office - Transfer of Functions  -Non-voted CF</t>
  </si>
  <si>
    <t>Other funding transfers</t>
  </si>
  <si>
    <t>Depreciation</t>
  </si>
  <si>
    <t>2021-22 Main Estimates DEL Totals as at April 2021</t>
  </si>
  <si>
    <t>21/22 Supps Estimate</t>
  </si>
  <si>
    <t>£m</t>
  </si>
  <si>
    <t>RDEL Admin</t>
  </si>
  <si>
    <t>RDEL Admin depn</t>
  </si>
  <si>
    <t>RDEL programme</t>
  </si>
  <si>
    <t>RDEL programme depn</t>
  </si>
  <si>
    <t>TOTAL RDEL</t>
  </si>
  <si>
    <t>CDEL Grant</t>
  </si>
  <si>
    <t>CDEL FT</t>
  </si>
  <si>
    <t>TOTAL</t>
  </si>
  <si>
    <t>AME</t>
  </si>
  <si>
    <t>LG DEL</t>
  </si>
  <si>
    <t>MAINS BUDGET</t>
  </si>
  <si>
    <t>Budget on OSCAR already</t>
  </si>
  <si>
    <t>Pre Supps 20/21 reprofiles</t>
  </si>
  <si>
    <t>Reprofiles at Supps 20/21</t>
  </si>
  <si>
    <t>PSL reprofile</t>
  </si>
  <si>
    <t>Reserve claims:</t>
  </si>
  <si>
    <t xml:space="preserve">       Admin - Staff Costs</t>
  </si>
  <si>
    <t xml:space="preserve">       Rough Sleeping - Accomodation</t>
  </si>
  <si>
    <t xml:space="preserve">       Rough Sleeping - Substance Misuse</t>
  </si>
  <si>
    <t xml:space="preserve">       Multiple Complex Needs</t>
  </si>
  <si>
    <t xml:space="preserve">       Devolution Deals</t>
  </si>
  <si>
    <t xml:space="preserve">       Affordable Homes</t>
  </si>
  <si>
    <t xml:space="preserve">       Local Growth</t>
  </si>
  <si>
    <t xml:space="preserve">       Brownfield</t>
  </si>
  <si>
    <t>Budgets to remove from OSCAR (old reserve claims &amp; reprofiles superseded by SR bid)</t>
  </si>
  <si>
    <t>Reserve Claims</t>
  </si>
  <si>
    <t>Pre-Supps reprofiles</t>
  </si>
  <si>
    <t>Revised OSCAR figures</t>
  </si>
  <si>
    <t>CONTROL TOTAL @ SR20 Settlement Letter  - App2</t>
  </si>
  <si>
    <t xml:space="preserve">UKSPF - agreed at SR </t>
  </si>
  <si>
    <t>Budget measures (March 2021)</t>
  </si>
  <si>
    <t xml:space="preserve">Respite Rooms </t>
  </si>
  <si>
    <t xml:space="preserve">Capacity funding for LUF/COF/freeports </t>
  </si>
  <si>
    <t>Shared Outcomes Fund (21/22 allocations)</t>
  </si>
  <si>
    <t>Changing Futures (formally Multiple Complex Needs)</t>
  </si>
  <si>
    <t xml:space="preserve">Place-based Solutions </t>
  </si>
  <si>
    <t xml:space="preserve">Total additional measures </t>
  </si>
  <si>
    <t>AME budget - MHCLG</t>
  </si>
  <si>
    <t>AME budget - LG</t>
  </si>
  <si>
    <t>LG DEL budget</t>
  </si>
  <si>
    <t>Mains Control Totals 21/22 (excluding BCT's)</t>
  </si>
  <si>
    <t xml:space="preserve">BCTs </t>
  </si>
  <si>
    <t>Transfer to CO for SpAds costs - CO</t>
  </si>
  <si>
    <t>Troubled Families - DfE (now Supps)</t>
  </si>
  <si>
    <t>Data Improvement - DfE (now Supps)</t>
  </si>
  <si>
    <t>LEP core funding - BEIS</t>
  </si>
  <si>
    <t>Cyber Resilience - LG DEL</t>
  </si>
  <si>
    <t>New Homes Bonus - LG DEL</t>
  </si>
  <si>
    <t xml:space="preserve">Total BCTs </t>
  </si>
  <si>
    <t>Mains Control Totals 21/22 (including BCT's)</t>
  </si>
  <si>
    <t>SUPPS BUDGET</t>
  </si>
  <si>
    <t>TOTAL RESERVE CLAIMS</t>
  </si>
  <si>
    <t>Switches</t>
  </si>
  <si>
    <t>Single Land Programme</t>
  </si>
  <si>
    <t>TOTAL SWITCHES</t>
  </si>
  <si>
    <t>BCTs</t>
  </si>
  <si>
    <t xml:space="preserve"> </t>
  </si>
  <si>
    <t>Building Safety Regulator - Recoup of Mains transfer no longer needed</t>
  </si>
  <si>
    <t>HIF A5 Project - HIF topslice project being delivered by Highways England-from DLUCH to DfT</t>
  </si>
  <si>
    <t xml:space="preserve">Brownfield Land Release Fund - from DLUHC to to CO for OPE delivery costs </t>
  </si>
  <si>
    <t>HS2 study, DfT budget cover transfer to DLUHC, and then to be delegated to Homes England to fund a study related to HS2 - DfT to HE?</t>
  </si>
  <si>
    <t>Budget Cover Transfer from Cabinet office to DLUHC for the By-election, Non-voted Consolidated Fund</t>
  </si>
  <si>
    <t>TOTAL BCTs</t>
  </si>
  <si>
    <t>Additional Budget Requests</t>
  </si>
  <si>
    <t>Homes England Help To Buy Impairment - Other Financial Assets</t>
  </si>
  <si>
    <t>Affordable Housing Guarantees Impairment - Other Financial Assets</t>
  </si>
  <si>
    <t>Homes England - Housing Supply Long Term Investment Fund Impairment - Other Financial Assets</t>
  </si>
  <si>
    <t>The Regulator of Social Housing Pension Costs</t>
  </si>
  <si>
    <t>The Commission for Local Administration in England Pension Costs</t>
  </si>
  <si>
    <t>The Housing Ombudsman Pension Costs</t>
  </si>
  <si>
    <t xml:space="preserve">Homes England City Deals - Manchester City Deal Impairment - Other Financial Assets </t>
  </si>
  <si>
    <t>Utilisation of provisions</t>
  </si>
  <si>
    <t>Help to Buy - CDEL FT</t>
  </si>
  <si>
    <t>TOTAL ADDITIONAL BUDGET REQUESTS</t>
  </si>
  <si>
    <t>Reprofiles/Budget Exchanges</t>
  </si>
  <si>
    <t>Housing flexibilities (upto £500m per AB17)</t>
  </si>
  <si>
    <t>Other CDEL (per CBG)</t>
  </si>
  <si>
    <t>Other RDEL (1% flexibility per CBG)</t>
  </si>
  <si>
    <t>TOTAL REPROFILES</t>
  </si>
  <si>
    <t>TOTAL SURRENDERS</t>
  </si>
  <si>
    <t>Cash charge / rebate</t>
  </si>
  <si>
    <t>Cash rebate</t>
  </si>
  <si>
    <t>Machinery of Government Change</t>
  </si>
  <si>
    <t>TOTAL MACHINERY OF GOVERNMENT CHANGE</t>
  </si>
  <si>
    <t>CONTROL TOTAL AT SUPPS</t>
  </si>
  <si>
    <t>CONTROL TOTAL @ MAINS</t>
  </si>
  <si>
    <t>Change Mains to Supps</t>
  </si>
  <si>
    <t>Check</t>
  </si>
  <si>
    <t>Quick rec</t>
  </si>
  <si>
    <t>CONTROL TOTAL AT SUPPS (HMT Control Totals xls)</t>
  </si>
  <si>
    <t>Reprofiles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</si>
</sst>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"/>
    <numFmt numFmtId="165" formatCode="#,##0.0;\(#,##0.0\)"/>
    <numFmt numFmtId="166" formatCode="_-* #,##0.0_-;\-* #,##0.0_-;_-* &quot;-&quot;??_-;_-@_-"/>
    <numFmt numFmtId="167" formatCode="#,##0;\-#,##0;\-"/>
    <numFmt numFmtId="168" formatCode="#,##0.000;\(#,##0.000\)"/>
    <numFmt numFmtId="169" formatCode="_-* #,##0.000_-;\-* #,##0.000_-;_-* &quot;-&quot;??_-;_-@_-"/>
    <numFmt numFmtId="170" formatCode="#,##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.5"/>
      <name val="Times New Roman"/>
      <family val="1"/>
    </font>
    <font>
      <sz val="10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CC333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0CECE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8" fillId="0" borderId="0"/>
    <xf numFmtId="4" fontId="9" fillId="0" borderId="10" applyNumberFormat="0" applyProtection="0">
      <alignment horizontal="left" vertical="center" indent="1"/>
    </xf>
    <xf numFmtId="4" fontId="10" fillId="0" borderId="10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167" fontId="11" fillId="0" borderId="0" applyBorder="0">
      <alignment vertical="top" wrapText="1"/>
    </xf>
    <xf numFmtId="0" fontId="8" fillId="0" borderId="0"/>
    <xf numFmtId="0" fontId="1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4">
    <xf numFmtId="0" fontId="0" fillId="0" borderId="0" xfId="0"/>
    <xf numFmtId="0" fontId="0" fillId="0" borderId="0" xfId="0" applyAlignment="1">
      <alignment vertical="center"/>
    </xf>
    <xf numFmtId="165" fontId="0" fillId="0" borderId="6" xfId="0" applyNumberFormat="1" applyBorder="1" applyAlignment="1">
      <alignment vertical="center" wrapText="1"/>
    </xf>
    <xf numFmtId="165" fontId="0" fillId="0" borderId="6" xfId="1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5" fontId="2" fillId="0" borderId="4" xfId="0" applyNumberFormat="1" applyFont="1" applyBorder="1" applyAlignment="1">
      <alignment horizontal="center" vertical="center" wrapText="1"/>
    </xf>
    <xf numFmtId="166" fontId="0" fillId="0" borderId="6" xfId="1" applyNumberFormat="1" applyFont="1" applyFill="1" applyBorder="1" applyAlignment="1">
      <alignment vertical="center" wrapText="1"/>
    </xf>
    <xf numFmtId="166" fontId="2" fillId="0" borderId="7" xfId="1" applyNumberFormat="1" applyFont="1" applyFill="1" applyBorder="1" applyAlignment="1">
      <alignment vertical="center" wrapText="1"/>
    </xf>
    <xf numFmtId="165" fontId="0" fillId="0" borderId="4" xfId="1" applyNumberFormat="1" applyFont="1" applyFill="1" applyBorder="1" applyAlignment="1">
      <alignment vertical="center"/>
    </xf>
    <xf numFmtId="165" fontId="0" fillId="0" borderId="9" xfId="1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7" fillId="0" borderId="6" xfId="1" applyNumberFormat="1" applyFont="1" applyFill="1" applyBorder="1" applyAlignment="1">
      <alignment vertical="center"/>
    </xf>
    <xf numFmtId="165" fontId="5" fillId="0" borderId="0" xfId="2" applyNumberFormat="1" applyFont="1" applyAlignment="1">
      <alignment vertical="center"/>
    </xf>
    <xf numFmtId="165" fontId="0" fillId="0" borderId="0" xfId="0" applyNumberFormat="1" applyAlignment="1">
      <alignment vertical="center"/>
    </xf>
    <xf numFmtId="165" fontId="3" fillId="0" borderId="2" xfId="0" applyNumberFormat="1" applyFont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65" fontId="4" fillId="0" borderId="8" xfId="0" applyNumberFormat="1" applyFont="1" applyBorder="1" applyAlignment="1">
      <alignment vertical="center"/>
    </xf>
    <xf numFmtId="165" fontId="0" fillId="0" borderId="4" xfId="0" applyNumberFormat="1" applyBorder="1" applyAlignment="1">
      <alignment vertical="center" wrapText="1"/>
    </xf>
    <xf numFmtId="168" fontId="0" fillId="0" borderId="6" xfId="1" applyNumberFormat="1" applyFont="1" applyFill="1" applyBorder="1" applyAlignment="1">
      <alignment vertical="center"/>
    </xf>
    <xf numFmtId="168" fontId="2" fillId="0" borderId="7" xfId="0" applyNumberFormat="1" applyFont="1" applyBorder="1" applyAlignment="1">
      <alignment vertical="center"/>
    </xf>
    <xf numFmtId="165" fontId="2" fillId="0" borderId="7" xfId="1" applyNumberFormat="1" applyFont="1" applyFill="1" applyBorder="1" applyAlignment="1">
      <alignment vertical="center" wrapText="1"/>
    </xf>
    <xf numFmtId="168" fontId="2" fillId="0" borderId="3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/>
    </xf>
    <xf numFmtId="0" fontId="14" fillId="2" borderId="0" xfId="3" applyFont="1" applyFill="1"/>
    <xf numFmtId="169" fontId="15" fillId="2" borderId="0" xfId="1" applyNumberFormat="1" applyFont="1" applyFill="1"/>
    <xf numFmtId="0" fontId="0" fillId="2" borderId="0" xfId="0" applyFill="1"/>
    <xf numFmtId="169" fontId="15" fillId="2" borderId="0" xfId="1" applyNumberFormat="1" applyFont="1" applyFill="1" applyBorder="1"/>
    <xf numFmtId="0" fontId="15" fillId="2" borderId="0" xfId="3" applyFont="1" applyFill="1"/>
    <xf numFmtId="0" fontId="16" fillId="2" borderId="0" xfId="3" applyFont="1" applyFill="1"/>
    <xf numFmtId="169" fontId="16" fillId="2" borderId="0" xfId="1" applyNumberFormat="1" applyFont="1" applyFill="1" applyBorder="1"/>
    <xf numFmtId="169" fontId="17" fillId="5" borderId="0" xfId="1" applyNumberFormat="1" applyFont="1" applyFill="1" applyAlignment="1">
      <alignment horizontal="center"/>
    </xf>
    <xf numFmtId="169" fontId="17" fillId="6" borderId="0" xfId="1" applyNumberFormat="1" applyFont="1" applyFill="1" applyAlignment="1">
      <alignment horizontal="center"/>
    </xf>
    <xf numFmtId="0" fontId="15" fillId="0" borderId="0" xfId="3" applyFont="1" applyAlignment="1">
      <alignment wrapText="1"/>
    </xf>
    <xf numFmtId="169" fontId="17" fillId="3" borderId="7" xfId="1" applyNumberFormat="1" applyFont="1" applyFill="1" applyBorder="1" applyAlignment="1">
      <alignment horizontal="center" vertical="center" wrapText="1"/>
    </xf>
    <xf numFmtId="169" fontId="17" fillId="3" borderId="11" xfId="1" applyNumberFormat="1" applyFont="1" applyFill="1" applyBorder="1" applyAlignment="1">
      <alignment horizontal="center" vertical="center" wrapText="1"/>
    </xf>
    <xf numFmtId="169" fontId="17" fillId="3" borderId="12" xfId="1" applyNumberFormat="1" applyFont="1" applyFill="1" applyBorder="1" applyAlignment="1">
      <alignment horizontal="center" vertical="center" wrapText="1"/>
    </xf>
    <xf numFmtId="169" fontId="17" fillId="4" borderId="7" xfId="1" applyNumberFormat="1" applyFont="1" applyFill="1" applyBorder="1" applyAlignment="1">
      <alignment horizontal="center" vertical="center" wrapText="1"/>
    </xf>
    <xf numFmtId="169" fontId="17" fillId="4" borderId="1" xfId="1" applyNumberFormat="1" applyFont="1" applyFill="1" applyBorder="1" applyAlignment="1">
      <alignment horizontal="center" vertical="center" wrapText="1"/>
    </xf>
    <xf numFmtId="169" fontId="18" fillId="2" borderId="0" xfId="1" applyNumberFormat="1" applyFont="1" applyFill="1" applyBorder="1" applyAlignment="1">
      <alignment wrapText="1"/>
    </xf>
    <xf numFmtId="169" fontId="17" fillId="5" borderId="3" xfId="1" applyNumberFormat="1" applyFont="1" applyFill="1" applyBorder="1" applyAlignment="1">
      <alignment horizontal="center" vertical="center" wrapText="1"/>
    </xf>
    <xf numFmtId="0" fontId="15" fillId="2" borderId="0" xfId="3" applyFont="1" applyFill="1" applyAlignment="1">
      <alignment wrapText="1"/>
    </xf>
    <xf numFmtId="169" fontId="17" fillId="6" borderId="0" xfId="1" applyNumberFormat="1" applyFont="1" applyFill="1" applyBorder="1" applyAlignment="1">
      <alignment horizontal="center" vertical="center" wrapText="1"/>
    </xf>
    <xf numFmtId="0" fontId="17" fillId="7" borderId="0" xfId="3" applyFont="1" applyFill="1"/>
    <xf numFmtId="169" fontId="17" fillId="2" borderId="0" xfId="1" applyNumberFormat="1" applyFont="1" applyFill="1" applyBorder="1" applyAlignment="1">
      <alignment horizontal="center" vertical="center" wrapText="1"/>
    </xf>
    <xf numFmtId="169" fontId="15" fillId="2" borderId="0" xfId="1" applyNumberFormat="1" applyFont="1" applyFill="1" applyBorder="1" applyAlignment="1">
      <alignment wrapText="1"/>
    </xf>
    <xf numFmtId="0" fontId="16" fillId="8" borderId="0" xfId="3" applyFont="1" applyFill="1"/>
    <xf numFmtId="169" fontId="17" fillId="8" borderId="0" xfId="1" applyNumberFormat="1" applyFont="1" applyFill="1" applyBorder="1" applyAlignment="1">
      <alignment horizontal="center" vertical="center" wrapText="1"/>
    </xf>
    <xf numFmtId="0" fontId="0" fillId="8" borderId="0" xfId="0" applyFill="1"/>
    <xf numFmtId="169" fontId="15" fillId="8" borderId="0" xfId="1" applyNumberFormat="1" applyFont="1" applyFill="1" applyBorder="1" applyAlignment="1">
      <alignment wrapText="1"/>
    </xf>
    <xf numFmtId="0" fontId="19" fillId="2" borderId="0" xfId="3" applyFont="1" applyFill="1" applyAlignment="1">
      <alignment wrapText="1"/>
    </xf>
    <xf numFmtId="0" fontId="15" fillId="8" borderId="0" xfId="3" applyFont="1" applyFill="1"/>
    <xf numFmtId="169" fontId="15" fillId="8" borderId="0" xfId="1" applyNumberFormat="1" applyFont="1" applyFill="1"/>
    <xf numFmtId="169" fontId="20" fillId="8" borderId="0" xfId="1" applyNumberFormat="1" applyFont="1" applyFill="1" applyBorder="1" applyAlignment="1">
      <alignment horizontal="center" vertical="center" wrapText="1"/>
    </xf>
    <xf numFmtId="0" fontId="17" fillId="8" borderId="0" xfId="3" applyFont="1" applyFill="1"/>
    <xf numFmtId="0" fontId="16" fillId="9" borderId="0" xfId="3" applyFont="1" applyFill="1"/>
    <xf numFmtId="169" fontId="16" fillId="9" borderId="13" xfId="1" applyNumberFormat="1" applyFont="1" applyFill="1" applyBorder="1"/>
    <xf numFmtId="169" fontId="15" fillId="9" borderId="13" xfId="1" applyNumberFormat="1" applyFont="1" applyFill="1" applyBorder="1"/>
    <xf numFmtId="169" fontId="16" fillId="9" borderId="0" xfId="1" applyNumberFormat="1" applyFont="1" applyFill="1" applyBorder="1"/>
    <xf numFmtId="0" fontId="17" fillId="2" borderId="0" xfId="3" applyFont="1" applyFill="1"/>
    <xf numFmtId="169" fontId="20" fillId="2" borderId="0" xfId="1" applyNumberFormat="1" applyFont="1" applyFill="1" applyBorder="1" applyAlignment="1">
      <alignment horizontal="center" vertical="center" wrapText="1"/>
    </xf>
    <xf numFmtId="0" fontId="17" fillId="10" borderId="0" xfId="3" applyFont="1" applyFill="1"/>
    <xf numFmtId="169" fontId="17" fillId="10" borderId="0" xfId="1" applyNumberFormat="1" applyFont="1" applyFill="1" applyBorder="1" applyAlignment="1">
      <alignment horizontal="center" vertical="center" wrapText="1"/>
    </xf>
    <xf numFmtId="169" fontId="17" fillId="2" borderId="0" xfId="1" applyNumberFormat="1" applyFont="1" applyFill="1" applyBorder="1"/>
    <xf numFmtId="169" fontId="21" fillId="2" borderId="0" xfId="1" applyNumberFormat="1" applyFont="1" applyFill="1" applyBorder="1" applyAlignment="1">
      <alignment horizontal="center" vertical="center" wrapText="1"/>
    </xf>
    <xf numFmtId="169" fontId="15" fillId="9" borderId="0" xfId="1" applyNumberFormat="1" applyFont="1" applyFill="1"/>
    <xf numFmtId="169" fontId="0" fillId="9" borderId="0" xfId="0" applyNumberFormat="1" applyFill="1"/>
    <xf numFmtId="169" fontId="0" fillId="2" borderId="0" xfId="0" applyNumberFormat="1" applyFill="1"/>
    <xf numFmtId="169" fontId="15" fillId="11" borderId="0" xfId="1" applyNumberFormat="1" applyFont="1" applyFill="1"/>
    <xf numFmtId="169" fontId="15" fillId="11" borderId="0" xfId="1" applyNumberFormat="1" applyFont="1" applyFill="1" applyAlignment="1">
      <alignment horizontal="center"/>
    </xf>
    <xf numFmtId="169" fontId="15" fillId="9" borderId="0" xfId="1" applyNumberFormat="1" applyFont="1" applyFill="1" applyBorder="1"/>
    <xf numFmtId="169" fontId="20" fillId="9" borderId="0" xfId="1" applyNumberFormat="1" applyFont="1" applyFill="1" applyBorder="1" applyAlignment="1">
      <alignment horizontal="center" vertical="center" wrapText="1"/>
    </xf>
    <xf numFmtId="0" fontId="17" fillId="12" borderId="0" xfId="3" applyFont="1" applyFill="1"/>
    <xf numFmtId="169" fontId="17" fillId="12" borderId="0" xfId="1" applyNumberFormat="1" applyFont="1" applyFill="1"/>
    <xf numFmtId="169" fontId="17" fillId="2" borderId="0" xfId="1" applyNumberFormat="1" applyFont="1" applyFill="1"/>
    <xf numFmtId="0" fontId="15" fillId="13" borderId="0" xfId="3" applyFont="1" applyFill="1"/>
    <xf numFmtId="0" fontId="15" fillId="14" borderId="0" xfId="3" applyFont="1" applyFill="1"/>
    <xf numFmtId="0" fontId="13" fillId="12" borderId="0" xfId="3" applyFont="1" applyFill="1"/>
    <xf numFmtId="169" fontId="13" fillId="12" borderId="0" xfId="1" applyNumberFormat="1" applyFont="1" applyFill="1" applyBorder="1"/>
    <xf numFmtId="169" fontId="13" fillId="2" borderId="0" xfId="1" applyNumberFormat="1" applyFont="1" applyFill="1" applyBorder="1"/>
    <xf numFmtId="0" fontId="21" fillId="2" borderId="0" xfId="3" applyFont="1" applyFill="1"/>
    <xf numFmtId="0" fontId="15" fillId="15" borderId="0" xfId="3" applyFont="1" applyFill="1" applyAlignment="1">
      <alignment wrapText="1"/>
    </xf>
    <xf numFmtId="169" fontId="15" fillId="16" borderId="0" xfId="1" applyNumberFormat="1" applyFont="1" applyFill="1"/>
    <xf numFmtId="169" fontId="15" fillId="17" borderId="0" xfId="1" applyNumberFormat="1" applyFont="1" applyFill="1"/>
    <xf numFmtId="0" fontId="16" fillId="18" borderId="0" xfId="3" applyFont="1" applyFill="1"/>
    <xf numFmtId="169" fontId="16" fillId="18" borderId="13" xfId="1" applyNumberFormat="1" applyFont="1" applyFill="1" applyBorder="1"/>
    <xf numFmtId="0" fontId="22" fillId="19" borderId="0" xfId="0" applyFont="1" applyFill="1"/>
    <xf numFmtId="169" fontId="15" fillId="18" borderId="13" xfId="1" applyNumberFormat="1" applyFont="1" applyFill="1" applyBorder="1"/>
    <xf numFmtId="0" fontId="15" fillId="15" borderId="0" xfId="3" applyFont="1" applyFill="1"/>
    <xf numFmtId="169" fontId="15" fillId="16" borderId="0" xfId="1" applyNumberFormat="1" applyFont="1" applyFill="1" applyAlignment="1">
      <alignment horizontal="right"/>
    </xf>
    <xf numFmtId="0" fontId="15" fillId="16" borderId="0" xfId="3" applyFont="1" applyFill="1"/>
    <xf numFmtId="0" fontId="15" fillId="20" borderId="0" xfId="3" applyFont="1" applyFill="1"/>
    <xf numFmtId="169" fontId="15" fillId="20" borderId="0" xfId="1" applyNumberFormat="1" applyFont="1" applyFill="1"/>
    <xf numFmtId="169" fontId="0" fillId="20" borderId="0" xfId="0" applyNumberFormat="1" applyFill="1"/>
    <xf numFmtId="169" fontId="15" fillId="20" borderId="0" xfId="1" applyNumberFormat="1" applyFont="1" applyFill="1" applyBorder="1"/>
    <xf numFmtId="0" fontId="23" fillId="19" borderId="0" xfId="0" applyFont="1" applyFill="1"/>
    <xf numFmtId="0" fontId="24" fillId="21" borderId="0" xfId="0" applyFont="1" applyFill="1"/>
    <xf numFmtId="0" fontId="17" fillId="22" borderId="0" xfId="3" applyFont="1" applyFill="1"/>
    <xf numFmtId="169" fontId="17" fillId="22" borderId="0" xfId="1" applyNumberFormat="1" applyFont="1" applyFill="1" applyBorder="1" applyAlignment="1">
      <alignment horizontal="center" vertical="center" wrapText="1"/>
    </xf>
    <xf numFmtId="43" fontId="15" fillId="2" borderId="0" xfId="3" applyNumberFormat="1" applyFont="1" applyFill="1"/>
    <xf numFmtId="169" fontId="15" fillId="2" borderId="0" xfId="3" applyNumberFormat="1" applyFont="1" applyFill="1"/>
    <xf numFmtId="9" fontId="15" fillId="2" borderId="0" xfId="1" applyNumberFormat="1" applyFont="1" applyFill="1"/>
    <xf numFmtId="0" fontId="16" fillId="2" borderId="14" xfId="3" applyFont="1" applyFill="1" applyBorder="1"/>
    <xf numFmtId="169" fontId="15" fillId="2" borderId="15" xfId="1" applyNumberFormat="1" applyFont="1" applyFill="1" applyBorder="1"/>
    <xf numFmtId="0" fontId="0" fillId="2" borderId="15" xfId="0" applyFill="1" applyBorder="1"/>
    <xf numFmtId="169" fontId="15" fillId="2" borderId="16" xfId="1" applyNumberFormat="1" applyFont="1" applyFill="1" applyBorder="1"/>
    <xf numFmtId="0" fontId="23" fillId="23" borderId="17" xfId="3" applyFont="1" applyFill="1" applyBorder="1"/>
    <xf numFmtId="169" fontId="23" fillId="23" borderId="0" xfId="1" applyNumberFormat="1" applyFont="1" applyFill="1" applyBorder="1" applyAlignment="1">
      <alignment horizontal="center" vertical="center" wrapText="1"/>
    </xf>
    <xf numFmtId="169" fontId="7" fillId="23" borderId="0" xfId="0" applyNumberFormat="1" applyFont="1" applyFill="1"/>
    <xf numFmtId="169" fontId="23" fillId="23" borderId="0" xfId="1" applyNumberFormat="1" applyFont="1" applyFill="1" applyBorder="1"/>
    <xf numFmtId="169" fontId="23" fillId="23" borderId="18" xfId="1" applyNumberFormat="1" applyFont="1" applyFill="1" applyBorder="1" applyAlignment="1">
      <alignment horizontal="center" vertical="center" wrapText="1"/>
    </xf>
    <xf numFmtId="0" fontId="15" fillId="2" borderId="17" xfId="3" applyFont="1" applyFill="1" applyBorder="1"/>
    <xf numFmtId="169" fontId="15" fillId="2" borderId="18" xfId="1" applyNumberFormat="1" applyFont="1" applyFill="1" applyBorder="1"/>
    <xf numFmtId="0" fontId="15" fillId="23" borderId="17" xfId="3" applyFont="1" applyFill="1" applyBorder="1"/>
    <xf numFmtId="169" fontId="15" fillId="23" borderId="0" xfId="1" applyNumberFormat="1" applyFont="1" applyFill="1" applyBorder="1"/>
    <xf numFmtId="169" fontId="15" fillId="23" borderId="18" xfId="1" applyNumberFormat="1" applyFont="1" applyFill="1" applyBorder="1"/>
    <xf numFmtId="0" fontId="17" fillId="22" borderId="17" xfId="3" applyFont="1" applyFill="1" applyBorder="1"/>
    <xf numFmtId="169" fontId="17" fillId="22" borderId="18" xfId="1" applyNumberFormat="1" applyFont="1" applyFill="1" applyBorder="1" applyAlignment="1">
      <alignment horizontal="center" vertical="center" wrapText="1"/>
    </xf>
    <xf numFmtId="0" fontId="15" fillId="2" borderId="19" xfId="3" applyFont="1" applyFill="1" applyBorder="1"/>
    <xf numFmtId="169" fontId="15" fillId="2" borderId="20" xfId="1" applyNumberFormat="1" applyFont="1" applyFill="1" applyBorder="1"/>
    <xf numFmtId="169" fontId="15" fillId="2" borderId="21" xfId="1" applyNumberFormat="1" applyFont="1" applyFill="1" applyBorder="1"/>
    <xf numFmtId="170" fontId="0" fillId="0" borderId="0" xfId="0" applyNumberFormat="1" applyAlignment="1">
      <alignment vertical="center"/>
    </xf>
    <xf numFmtId="0" fontId="25" fillId="0" borderId="0" xfId="0" applyFont="1" applyAlignment="1">
      <alignment vertical="center"/>
    </xf>
    <xf numFmtId="0" fontId="3" fillId="0" borderId="22" xfId="0" applyFont="1" applyBorder="1" applyAlignment="1">
      <alignment vertical="center"/>
    </xf>
    <xf numFmtId="165" fontId="5" fillId="0" borderId="0" xfId="2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9" fontId="17" fillId="3" borderId="8" xfId="1" applyNumberFormat="1" applyFont="1" applyFill="1" applyBorder="1" applyAlignment="1">
      <alignment horizontal="center"/>
    </xf>
    <xf numFmtId="169" fontId="17" fillId="4" borderId="8" xfId="1" applyNumberFormat="1" applyFont="1" applyFill="1" applyBorder="1" applyAlignment="1">
      <alignment horizontal="center"/>
    </xf>
  </cellXfs>
  <cellStyles count="16">
    <cellStyle name="Comma" xfId="1" builtinId="3"/>
    <cellStyle name="Comma 2" xfId="9" xr:uid="{2D52DB1B-E0ED-4D8A-825F-E074A5A83FF5}"/>
    <cellStyle name="Comma 3" xfId="13" xr:uid="{2B13A5E5-1E87-40DE-B699-D4569E5BC251}"/>
    <cellStyle name="Comma 7 2" xfId="4" xr:uid="{40C6944E-133C-4929-A078-9D46C8E46EBD}"/>
    <cellStyle name="Normal" xfId="0" builtinId="0"/>
    <cellStyle name="Normal 19 2 2" xfId="14" xr:uid="{106D7891-F58F-4037-8BEC-D6A5E9DB8DE2}"/>
    <cellStyle name="Normal 2" xfId="5" xr:uid="{36868414-21C7-42D4-A04B-507C4E6345D2}"/>
    <cellStyle name="Normal 2 2" xfId="6" xr:uid="{3BF7384C-7468-45C4-BBA0-88C1A1E5B1EB}"/>
    <cellStyle name="Normal 2 5" xfId="12" xr:uid="{D893F84F-9C41-4E8D-972E-34F1E1F24A3A}"/>
    <cellStyle name="Normal 20 2 2 2 2 2 2 2 3 2 2 2 3" xfId="15" xr:uid="{592DACA1-8345-4AFF-8EF8-F4EC927C2260}"/>
    <cellStyle name="Normal 4" xfId="2" xr:uid="{8D287256-2F61-4C3C-AA1D-DDFF0BD5E78E}"/>
    <cellStyle name="Normal 6" xfId="11" xr:uid="{B5D2B4B3-2FEE-4FDC-9083-7CC661FB131B}"/>
    <cellStyle name="Normal 8 2" xfId="3" xr:uid="{EA3AC134-1007-4314-8316-F0DB88C9D4A2}"/>
    <cellStyle name="SAPBEXchaText" xfId="7" xr:uid="{E5C2DA8A-5E2F-4D5D-BB4B-2AD311B414A9}"/>
    <cellStyle name="SAPBEXstdItem" xfId="8" xr:uid="{D88C3B81-BFDA-4FF8-A866-8D3FC6AFCAE9}"/>
    <cellStyle name="Table Heading 1 2" xfId="10" xr:uid="{58A153A8-3028-4503-A76E-C4A944BAE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airney\AppData\Local\Microsoft\Windows\Temporary%20Internet%20Files\Content.Outlook\DS9HS02D\Stage%202%20-%20Org%20Design\150928%20ARCHIVE\151005%20Categorisation%20(revised%2020%2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siness%20Planning\26.02%20returns\20160225%20Analysis%20and%20Data%20Business%20Planning%20Dashboard%20v2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sites/FINLOND/Shared%20Documents/General/Corp%20Fin,%20Gov%20&amp;%20Reporting/Budgets%20&amp;%20Reporting/Business%20Planning/19-20%20Business%20Planning/19-20%20budget%20setting/Business%20Planning%20Budgets%2019-20%2014.5.19.xlsx?418637BF" TargetMode="External"/><Relationship Id="rId1" Type="http://schemas.openxmlformats.org/officeDocument/2006/relationships/externalLinkPath" Target="file:///\\418637BF\Business%20Planning%20Budgets%2019-20%2014.5.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hall\AppData\Local\Microsoft\Windows\Temporary%20Internet%20Files\Content.Outlook\BJFCTZBQ\20150731%20DCLG%20HEADCOUNT%20DASHBOARD%20-%20NEW%20MASTER%20FILE_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airney\AppData\Local\Microsoft\Windows\Temporary%20Internet%20Files\Content.Outlook\DS9HS02D\20150731%20Organisational%20Design%20Dat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_Stats\Turnover\2017\20170831%20-%20August%202017\20170831%20-%20Turnover%20Fi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Data All"/>
      <sheetName val="FTE by grade table"/>
      <sheetName val="Pivot tables for graphs"/>
      <sheetName val="Chart2"/>
      <sheetName val="Chart3"/>
      <sheetName val="Chart4"/>
      <sheetName val="Chart5"/>
      <sheetName val="Chart7"/>
      <sheetName val="Chart8"/>
      <sheetName val="Functions All"/>
      <sheetName val="Categorisation"/>
      <sheetName val="Lists"/>
      <sheetName val="Summay20%"/>
      <sheetName val="Directorate breakdown"/>
      <sheetName val="% reductions"/>
      <sheetName val="Category cost breakdown"/>
      <sheetName val="Category FTE breakdown"/>
      <sheetName val="Pipeline"/>
      <sheetName val="Overtime"/>
      <sheetName val="reconcilliation"/>
      <sheetName val="Headcount by Dir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llocation Calculation"/>
      <sheetName val="Plan3"/>
      <sheetName val="Plan2"/>
      <sheetName val="Plan1"/>
      <sheetName val="Example plan"/>
      <sheetName val="Dashboard"/>
      <sheetName val="Master"/>
      <sheetName val="Background information"/>
      <sheetName val="Sheet5"/>
      <sheetName val="Breakeven Summary"/>
      <sheetName val="Breakeven Pivot"/>
      <sheetName val="Stretch Summary"/>
      <sheetName val="Stretch Pivot"/>
      <sheetName val="20160225 Analysis and Data Busi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ny - RDEL info"/>
      <sheetName val="Danny - Demand led info"/>
      <sheetName val="Demand led programmes"/>
      <sheetName val="Challenge pack work - RDEL"/>
      <sheetName val="RDEL - Sept FO"/>
      <sheetName val="RDEL - Jan FO"/>
      <sheetName val="CDEL Grant - Sept FO"/>
      <sheetName val="CDEL Grant - Jan FO"/>
      <sheetName val="CDEL FT - Sept FO"/>
      <sheetName val="CDEL FT - Jan FO"/>
      <sheetName val="Challenge Pack - RDEL"/>
      <sheetName val="RDEL - Budgets"/>
      <sheetName val="CDEL - Budgets "/>
      <sheetName val="Housing &amp; Planning"/>
      <sheetName val="CDEL grant - FBP comments"/>
      <sheetName val="CFO"/>
      <sheetName val="Local Gov &amp; Public Service"/>
      <sheetName val="Decentralisation &amp; Growth"/>
      <sheetName val="Switches"/>
      <sheetName val="Mains Control Totals"/>
      <sheetName val="RDEL - Budgets - Funded"/>
      <sheetName val="CDEL - Budgets - Funded"/>
      <sheetName val="Admin - Budgets - Funded"/>
      <sheetName val="CDEL FT - Budgets"/>
      <sheetName val="SoS submission tables"/>
      <sheetName val="BRR funding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Headcount Delegations"/>
      <sheetName val="Master Staffing Data"/>
      <sheetName val="Staff Action Lists"/>
      <sheetName val="Headcount Assurance"/>
      <sheetName val="Headcount Assurance (2)"/>
      <sheetName val="Headcount Assurance (3)"/>
      <sheetName val="DCLG"/>
      <sheetName val="Localism"/>
      <sheetName val="DG-LSU"/>
      <sheetName val="AID"/>
      <sheetName val="FRE"/>
      <sheetName val="ICR"/>
      <sheetName val="LGF"/>
      <sheetName val="LGP"/>
      <sheetName val="TF"/>
      <sheetName val="Neighbourhoods"/>
      <sheetName val="Nei DG"/>
      <sheetName val="EuroProg"/>
      <sheetName val="Housing Standards"/>
      <sheetName val="Housing Supply"/>
      <sheetName val="Cities&amp;Local Growth"/>
      <sheetName val="Planning"/>
      <sheetName val="Finance"/>
      <sheetName val="PCC"/>
      <sheetName val="Localities&amp;London"/>
      <sheetName val="SCPO"/>
      <sheetName val="ET Office"/>
      <sheetName val="Ministerial"/>
      <sheetName val="Comms"/>
      <sheetName val="Strategy"/>
      <sheetName val="Other"/>
      <sheetName val="GRADE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artment Resource"/>
      <sheetName val="Additional Resource"/>
      <sheetName val="ONS and Unpaid DCLG"/>
      <sheetName val="Additional Resource Prep"/>
      <sheetName val="PMR"/>
      <sheetName val="July Allowances"/>
      <sheetName val="Open Absence"/>
      <sheetName val="LOA"/>
      <sheetName val="LOOKUP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Leavers in Period"/>
      <sheetName val="Employment Liabillity"/>
      <sheetName val="SAP Leavers"/>
      <sheetName val="Dir Table"/>
      <sheetName val="Tables"/>
      <sheetName val="Historic Chart"/>
      <sheetName val="Historic Chart - minus exits on"/>
      <sheetName val="Total to date Chart"/>
      <sheetName val="Leavers by Month"/>
      <sheetName val="VLOOKUP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CF254-CB18-4942-BE08-1E699679ED57}">
  <sheetPr>
    <tabColor rgb="FF00B050"/>
    <pageSetUpPr fitToPage="1"/>
  </sheetPr>
  <dimension ref="A1:J113"/>
  <sheetViews>
    <sheetView tabSelected="1" zoomScaleNormal="100" workbookViewId="0">
      <pane xSplit="1" ySplit="4" topLeftCell="B100" activePane="bottomRight" state="frozen"/>
      <selection pane="topRight" activeCell="B1" sqref="B1"/>
      <selection pane="bottomLeft" activeCell="A5" sqref="A5"/>
      <selection pane="bottomRight" activeCell="A120" sqref="A120"/>
    </sheetView>
  </sheetViews>
  <sheetFormatPr defaultColWidth="9" defaultRowHeight="15" customHeight="1" x14ac:dyDescent="0.35"/>
  <cols>
    <col min="1" max="1" width="63.54296875" style="1" customWidth="1"/>
    <col min="2" max="6" width="16" style="1" customWidth="1"/>
    <col min="7" max="7" width="2.54296875" style="1" customWidth="1"/>
    <col min="8" max="16384" width="9" style="1"/>
  </cols>
  <sheetData>
    <row r="1" spans="1:10" ht="15" customHeight="1" x14ac:dyDescent="0.35">
      <c r="A1" s="11" t="s">
        <v>0</v>
      </c>
    </row>
    <row r="2" spans="1:10" ht="15" customHeight="1" x14ac:dyDescent="0.35">
      <c r="A2" s="11"/>
    </row>
    <row r="3" spans="1:10" ht="15" customHeight="1" x14ac:dyDescent="0.35">
      <c r="B3" s="129" t="s">
        <v>1</v>
      </c>
      <c r="C3" s="130"/>
      <c r="D3" s="130"/>
      <c r="E3" s="130"/>
      <c r="F3" s="131"/>
    </row>
    <row r="4" spans="1:10" ht="70.5" customHeight="1" x14ac:dyDescent="0.3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12"/>
    </row>
    <row r="5" spans="1:10" ht="15" customHeight="1" x14ac:dyDescent="0.35">
      <c r="B5" s="2"/>
      <c r="C5" s="2"/>
      <c r="D5" s="2"/>
      <c r="E5" s="2"/>
      <c r="F5" s="2"/>
    </row>
    <row r="6" spans="1:10" ht="15" customHeight="1" x14ac:dyDescent="0.35">
      <c r="A6" s="4" t="s">
        <v>7</v>
      </c>
      <c r="B6" s="7">
        <v>300</v>
      </c>
      <c r="C6" s="7">
        <v>2000.5</v>
      </c>
      <c r="D6" s="7">
        <f>SUM(B6:C6)</f>
        <v>2300.5</v>
      </c>
      <c r="E6" s="7">
        <v>17470.528999999999</v>
      </c>
      <c r="F6" s="7">
        <v>7797.65</v>
      </c>
    </row>
    <row r="7" spans="1:10" ht="15" customHeight="1" x14ac:dyDescent="0.35">
      <c r="B7" s="7"/>
      <c r="C7" s="7"/>
      <c r="D7" s="7"/>
      <c r="E7" s="7"/>
      <c r="F7" s="7"/>
    </row>
    <row r="8" spans="1:10" ht="15" customHeight="1" x14ac:dyDescent="0.35">
      <c r="A8" s="127"/>
      <c r="B8" s="8">
        <f>SUM(B6:B6)</f>
        <v>300</v>
      </c>
      <c r="C8" s="8">
        <f>SUM(C6:C6)</f>
        <v>2000.5</v>
      </c>
      <c r="D8" s="8">
        <f>SUM(D6:D6)</f>
        <v>2300.5</v>
      </c>
      <c r="E8" s="8">
        <f>SUM(E6:E6)</f>
        <v>17470.528999999999</v>
      </c>
      <c r="F8" s="24">
        <f>SUM(F6:F6)</f>
        <v>7797.65</v>
      </c>
      <c r="J8" s="18"/>
    </row>
    <row r="9" spans="1:10" ht="15" customHeight="1" x14ac:dyDescent="0.35">
      <c r="B9" s="2"/>
      <c r="C9" s="2"/>
      <c r="D9" s="2"/>
      <c r="E9" s="2"/>
      <c r="F9" s="2"/>
    </row>
    <row r="10" spans="1:10" ht="15" customHeight="1" x14ac:dyDescent="0.35">
      <c r="A10" s="11" t="s">
        <v>8</v>
      </c>
      <c r="B10" s="2"/>
      <c r="C10" s="2"/>
      <c r="D10" s="2"/>
      <c r="E10" s="2"/>
      <c r="F10" s="2"/>
    </row>
    <row r="11" spans="1:10" ht="15" customHeight="1" x14ac:dyDescent="0.35">
      <c r="B11" s="2"/>
      <c r="C11" s="2"/>
      <c r="D11" s="2"/>
      <c r="E11" s="2"/>
      <c r="F11" s="2"/>
    </row>
    <row r="12" spans="1:10" ht="15" customHeight="1" x14ac:dyDescent="0.35">
      <c r="A12" s="5" t="s">
        <v>9</v>
      </c>
      <c r="B12" s="2"/>
      <c r="C12" s="2"/>
      <c r="D12" s="2"/>
      <c r="E12" s="2"/>
      <c r="F12" s="2"/>
    </row>
    <row r="13" spans="1:10" ht="15" customHeight="1" x14ac:dyDescent="0.35">
      <c r="A13" s="1" t="s">
        <v>10</v>
      </c>
      <c r="B13" s="2">
        <v>0.98</v>
      </c>
      <c r="C13" s="2">
        <v>17.170000000000002</v>
      </c>
      <c r="D13" s="2">
        <f>SUM(B13:C13)</f>
        <v>18.150000000000002</v>
      </c>
      <c r="E13" s="2"/>
      <c r="F13" s="2">
        <v>0.75</v>
      </c>
      <c r="J13" s="18"/>
    </row>
    <row r="14" spans="1:10" ht="15" customHeight="1" x14ac:dyDescent="0.35">
      <c r="A14" s="1" t="s">
        <v>11</v>
      </c>
      <c r="B14" s="2">
        <v>0.72599999999999998</v>
      </c>
      <c r="C14" s="2">
        <v>1.9350000000000001</v>
      </c>
      <c r="D14" s="2">
        <f>SUM(B14:C14)</f>
        <v>2.661</v>
      </c>
      <c r="E14" s="2"/>
      <c r="F14" s="2"/>
    </row>
    <row r="15" spans="1:10" ht="15" customHeight="1" x14ac:dyDescent="0.35">
      <c r="B15" s="2"/>
      <c r="C15" s="2"/>
      <c r="D15" s="2"/>
      <c r="E15" s="2"/>
      <c r="F15" s="2"/>
    </row>
    <row r="16" spans="1:10" ht="15" customHeight="1" x14ac:dyDescent="0.35">
      <c r="A16" s="5" t="s">
        <v>12</v>
      </c>
      <c r="B16" s="2"/>
      <c r="C16" s="2"/>
      <c r="D16" s="2"/>
      <c r="E16" s="2"/>
      <c r="F16" s="2"/>
    </row>
    <row r="17" spans="1:10" ht="15" customHeight="1" x14ac:dyDescent="0.35">
      <c r="A17" s="1" t="s">
        <v>13</v>
      </c>
      <c r="C17" s="2">
        <v>1.95</v>
      </c>
      <c r="D17" s="2">
        <f t="shared" ref="D17:D18" si="0">SUM(B17:C17)</f>
        <v>1.95</v>
      </c>
      <c r="E17" s="2"/>
      <c r="F17" s="2">
        <v>0.15</v>
      </c>
      <c r="J17" s="18"/>
    </row>
    <row r="18" spans="1:10" ht="15" customHeight="1" x14ac:dyDescent="0.35">
      <c r="A18" s="1" t="s">
        <v>14</v>
      </c>
      <c r="B18" s="2">
        <v>12.5</v>
      </c>
      <c r="C18" s="2"/>
      <c r="D18" s="2">
        <f t="shared" si="0"/>
        <v>12.5</v>
      </c>
      <c r="E18" s="2"/>
      <c r="F18" s="2"/>
    </row>
    <row r="19" spans="1:10" ht="15" customHeight="1" x14ac:dyDescent="0.35">
      <c r="B19" s="2"/>
      <c r="C19" s="2"/>
      <c r="D19" s="2"/>
      <c r="E19" s="2"/>
      <c r="F19" s="2"/>
    </row>
    <row r="20" spans="1:10" ht="15" customHeight="1" x14ac:dyDescent="0.35">
      <c r="A20" s="126" t="s">
        <v>15</v>
      </c>
      <c r="B20" s="2"/>
      <c r="C20" s="2"/>
      <c r="D20" s="2"/>
      <c r="E20" s="2"/>
      <c r="F20" s="2"/>
    </row>
    <row r="21" spans="1:10" ht="15" customHeight="1" x14ac:dyDescent="0.35">
      <c r="A21" s="1" t="s">
        <v>16</v>
      </c>
      <c r="B21" s="2"/>
      <c r="C21" s="2">
        <f>'Supps Control Totals'!E67</f>
        <v>24.9</v>
      </c>
      <c r="D21" s="2">
        <f t="shared" ref="D21" si="1">SUM(B21:C21)</f>
        <v>24.9</v>
      </c>
      <c r="E21" s="2"/>
      <c r="F21" s="2"/>
    </row>
    <row r="22" spans="1:10" ht="15" customHeight="1" x14ac:dyDescent="0.35">
      <c r="A22" s="1" t="s">
        <v>17</v>
      </c>
      <c r="C22" s="2"/>
      <c r="D22" s="2"/>
      <c r="E22" s="2">
        <v>1500</v>
      </c>
      <c r="F22" s="2"/>
    </row>
    <row r="23" spans="1:10" ht="15" customHeight="1" x14ac:dyDescent="0.35">
      <c r="A23" s="1" t="s">
        <v>18</v>
      </c>
      <c r="C23" s="2"/>
      <c r="D23" s="2"/>
      <c r="E23" s="2">
        <v>3061.88</v>
      </c>
      <c r="F23" s="2"/>
    </row>
    <row r="24" spans="1:10" ht="15" customHeight="1" x14ac:dyDescent="0.35">
      <c r="B24" s="2"/>
      <c r="C24" s="2"/>
      <c r="D24" s="2"/>
      <c r="E24" s="2"/>
      <c r="F24" s="2"/>
    </row>
    <row r="25" spans="1:10" ht="15" customHeight="1" x14ac:dyDescent="0.35">
      <c r="A25" s="126" t="s">
        <v>19</v>
      </c>
      <c r="B25" s="2"/>
      <c r="C25" s="2"/>
      <c r="D25" s="2"/>
      <c r="E25" s="2"/>
      <c r="F25" s="2"/>
    </row>
    <row r="26" spans="1:10" ht="15" customHeight="1" x14ac:dyDescent="0.35">
      <c r="A26" s="1" t="s">
        <v>13</v>
      </c>
      <c r="B26" s="2">
        <f>'Supps Control Totals'!B119</f>
        <v>0</v>
      </c>
      <c r="C26" s="2">
        <f>'Supps Control Totals'!E119</f>
        <v>-4.9000000000000002E-2</v>
      </c>
      <c r="D26" s="2">
        <f t="shared" ref="D26:D30" si="2">SUM(B26:C26)</f>
        <v>-4.9000000000000002E-2</v>
      </c>
      <c r="E26" s="2"/>
      <c r="F26" s="2">
        <f>'Supps Control Totals'!I119+'Supps Control Totals'!J119</f>
        <v>0</v>
      </c>
    </row>
    <row r="27" spans="1:10" ht="15" customHeight="1" x14ac:dyDescent="0.35">
      <c r="A27" s="1" t="s">
        <v>20</v>
      </c>
      <c r="B27" s="2">
        <f>'Supps Control Totals'!B120</f>
        <v>-0.76200000000000001</v>
      </c>
      <c r="C27" s="2">
        <f>'Supps Control Totals'!E120</f>
        <v>0</v>
      </c>
      <c r="D27" s="2">
        <f t="shared" si="2"/>
        <v>-0.76200000000000001</v>
      </c>
      <c r="E27" s="2"/>
      <c r="F27" s="2">
        <f>'Supps Control Totals'!I120+'Supps Control Totals'!J120</f>
        <v>0</v>
      </c>
    </row>
    <row r="28" spans="1:10" ht="15" customHeight="1" x14ac:dyDescent="0.35">
      <c r="A28" s="1" t="s">
        <v>21</v>
      </c>
      <c r="B28" s="2">
        <f>'Supps Control Totals'!B121</f>
        <v>0</v>
      </c>
      <c r="C28" s="2">
        <f>'Supps Control Totals'!E121</f>
        <v>-45</v>
      </c>
      <c r="D28" s="2">
        <f t="shared" si="2"/>
        <v>-45</v>
      </c>
      <c r="E28" s="2"/>
      <c r="F28" s="2">
        <f>'Supps Control Totals'!I121+'Supps Control Totals'!J121</f>
        <v>0</v>
      </c>
    </row>
    <row r="29" spans="1:10" ht="15" customHeight="1" x14ac:dyDescent="0.35">
      <c r="A29" s="1" t="s">
        <v>22</v>
      </c>
      <c r="B29" s="2">
        <f>'Supps Control Totals'!B122</f>
        <v>0</v>
      </c>
      <c r="C29" s="2">
        <f>'Supps Control Totals'!E122</f>
        <v>0</v>
      </c>
      <c r="D29" s="2">
        <f t="shared" si="2"/>
        <v>0</v>
      </c>
      <c r="E29" s="2"/>
      <c r="F29" s="2">
        <f>'Supps Control Totals'!I122+'Supps Control Totals'!J122</f>
        <v>-888</v>
      </c>
    </row>
    <row r="30" spans="1:10" ht="15" customHeight="1" x14ac:dyDescent="0.35">
      <c r="A30" s="1" t="s">
        <v>23</v>
      </c>
      <c r="B30" s="2">
        <f>'Supps Control Totals'!B123</f>
        <v>0</v>
      </c>
      <c r="C30" s="2">
        <f>'Supps Control Totals'!E123</f>
        <v>0</v>
      </c>
      <c r="D30" s="2">
        <f t="shared" si="2"/>
        <v>0</v>
      </c>
      <c r="E30" s="2"/>
      <c r="F30" s="2">
        <f>'Supps Control Totals'!I123+'Supps Control Totals'!J123</f>
        <v>-71.605000000000004</v>
      </c>
    </row>
    <row r="31" spans="1:10" ht="15" customHeight="1" x14ac:dyDescent="0.35">
      <c r="B31" s="2"/>
      <c r="C31" s="2"/>
      <c r="D31" s="2"/>
      <c r="E31" s="2"/>
      <c r="F31" s="2"/>
    </row>
    <row r="32" spans="1:10" ht="15" customHeight="1" x14ac:dyDescent="0.35">
      <c r="A32" s="20"/>
      <c r="B32" s="9"/>
      <c r="C32" s="9"/>
      <c r="D32" s="21"/>
      <c r="E32" s="9"/>
      <c r="F32" s="9"/>
    </row>
    <row r="33" spans="1:6" ht="15" customHeight="1" x14ac:dyDescent="0.35">
      <c r="A33" s="11" t="s">
        <v>24</v>
      </c>
      <c r="B33" s="3"/>
      <c r="C33" s="3"/>
      <c r="D33" s="2"/>
      <c r="E33" s="3"/>
      <c r="F33" s="3"/>
    </row>
    <row r="34" spans="1:6" ht="15" customHeight="1" x14ac:dyDescent="0.35">
      <c r="A34" s="11"/>
      <c r="B34" s="3"/>
      <c r="C34" s="3"/>
      <c r="D34" s="2"/>
      <c r="E34" s="3"/>
      <c r="F34" s="3"/>
    </row>
    <row r="35" spans="1:6" ht="15" customHeight="1" x14ac:dyDescent="0.35">
      <c r="A35" s="13" t="s">
        <v>25</v>
      </c>
      <c r="B35" s="3"/>
      <c r="C35" s="3"/>
      <c r="D35" s="2"/>
      <c r="E35" s="3"/>
      <c r="F35" s="3"/>
    </row>
    <row r="36" spans="1:6" ht="15" customHeight="1" x14ac:dyDescent="0.35">
      <c r="A36" s="4" t="s">
        <v>26</v>
      </c>
      <c r="B36" s="3"/>
      <c r="D36" s="2"/>
      <c r="E36" s="3"/>
      <c r="F36" s="14">
        <v>17.908999999999999</v>
      </c>
    </row>
    <row r="37" spans="1:6" ht="15" customHeight="1" x14ac:dyDescent="0.35">
      <c r="A37" s="4" t="s">
        <v>27</v>
      </c>
      <c r="B37" s="3"/>
      <c r="D37" s="2"/>
      <c r="E37" s="3"/>
      <c r="F37" s="14">
        <v>105</v>
      </c>
    </row>
    <row r="38" spans="1:6" ht="15" customHeight="1" x14ac:dyDescent="0.35">
      <c r="A38" s="4" t="s">
        <v>28</v>
      </c>
      <c r="B38" s="3"/>
      <c r="D38" s="2"/>
      <c r="E38" s="3"/>
      <c r="F38" s="3">
        <v>17.600000000000001</v>
      </c>
    </row>
    <row r="39" spans="1:6" ht="15" customHeight="1" x14ac:dyDescent="0.35">
      <c r="A39" s="4" t="s">
        <v>29</v>
      </c>
      <c r="B39" s="3"/>
      <c r="C39" s="3"/>
      <c r="D39" s="2"/>
      <c r="E39" s="3"/>
      <c r="F39" s="3">
        <v>30</v>
      </c>
    </row>
    <row r="40" spans="1:6" ht="15" customHeight="1" x14ac:dyDescent="0.35">
      <c r="A40" s="4" t="s">
        <v>30</v>
      </c>
      <c r="B40" s="3"/>
      <c r="C40" s="3"/>
      <c r="D40" s="2"/>
      <c r="E40" s="3"/>
      <c r="F40" s="3">
        <v>45</v>
      </c>
    </row>
    <row r="41" spans="1:6" ht="15" customHeight="1" x14ac:dyDescent="0.35">
      <c r="A41" s="4" t="s">
        <v>31</v>
      </c>
      <c r="B41" s="3"/>
      <c r="C41" s="3"/>
      <c r="D41" s="2"/>
      <c r="E41" s="3"/>
      <c r="F41" s="3">
        <v>20</v>
      </c>
    </row>
    <row r="42" spans="1:6" ht="15" customHeight="1" x14ac:dyDescent="0.35">
      <c r="A42" s="4" t="s">
        <v>32</v>
      </c>
      <c r="B42" s="3"/>
      <c r="C42" s="3"/>
      <c r="D42" s="2"/>
      <c r="E42" s="3"/>
      <c r="F42" s="3">
        <v>50</v>
      </c>
    </row>
    <row r="43" spans="1:6" ht="14.5" x14ac:dyDescent="0.35">
      <c r="A43" s="4" t="s">
        <v>33</v>
      </c>
      <c r="B43" s="3"/>
      <c r="C43" s="3"/>
      <c r="D43" s="2"/>
      <c r="E43" s="3"/>
      <c r="F43" s="3">
        <v>20.437000000000001</v>
      </c>
    </row>
    <row r="44" spans="1:6" ht="14.5" x14ac:dyDescent="0.35">
      <c r="A44" s="4" t="s">
        <v>34</v>
      </c>
      <c r="B44" s="3"/>
      <c r="C44" s="3"/>
      <c r="D44" s="2"/>
      <c r="E44" s="3"/>
      <c r="F44" s="3">
        <v>-46.5</v>
      </c>
    </row>
    <row r="45" spans="1:6" ht="14.5" x14ac:dyDescent="0.35">
      <c r="A45" s="4" t="s">
        <v>35</v>
      </c>
      <c r="B45" s="3"/>
      <c r="C45" s="3"/>
      <c r="D45" s="2"/>
      <c r="E45" s="3"/>
      <c r="F45" s="3">
        <v>21.25</v>
      </c>
    </row>
    <row r="46" spans="1:6" ht="15" customHeight="1" x14ac:dyDescent="0.35">
      <c r="A46" s="4" t="s">
        <v>36</v>
      </c>
      <c r="B46" s="3"/>
      <c r="C46" s="3"/>
      <c r="D46" s="2"/>
      <c r="E46" s="3"/>
      <c r="F46" s="3">
        <v>76</v>
      </c>
    </row>
    <row r="47" spans="1:6" ht="15" customHeight="1" x14ac:dyDescent="0.35">
      <c r="A47" s="4" t="s">
        <v>37</v>
      </c>
      <c r="B47" s="3"/>
      <c r="C47" s="3"/>
      <c r="D47" s="2"/>
      <c r="E47" s="3"/>
      <c r="F47" s="3">
        <v>9.5</v>
      </c>
    </row>
    <row r="48" spans="1:6" ht="15" customHeight="1" x14ac:dyDescent="0.35">
      <c r="A48" s="4" t="s">
        <v>38</v>
      </c>
      <c r="B48" s="3"/>
      <c r="C48" s="3"/>
      <c r="D48" s="2"/>
      <c r="E48" s="3"/>
      <c r="F48" s="3">
        <v>508</v>
      </c>
    </row>
    <row r="49" spans="1:10" ht="15" customHeight="1" x14ac:dyDescent="0.35">
      <c r="A49" s="4" t="s">
        <v>39</v>
      </c>
      <c r="B49" s="3"/>
      <c r="C49" s="3"/>
      <c r="D49" s="2"/>
      <c r="E49" s="3"/>
      <c r="F49" s="3">
        <v>59.552999999999997</v>
      </c>
    </row>
    <row r="50" spans="1:10" ht="15" customHeight="1" x14ac:dyDescent="0.35">
      <c r="A50" s="4" t="s">
        <v>40</v>
      </c>
      <c r="B50" s="3"/>
      <c r="C50" s="3"/>
      <c r="D50" s="2"/>
      <c r="E50" s="3"/>
      <c r="F50" s="3">
        <v>40</v>
      </c>
    </row>
    <row r="51" spans="1:10" ht="15" customHeight="1" x14ac:dyDescent="0.35">
      <c r="A51" s="4" t="s">
        <v>41</v>
      </c>
      <c r="B51" s="3"/>
      <c r="C51" s="3"/>
      <c r="D51" s="2"/>
      <c r="E51" s="3"/>
      <c r="F51" s="3">
        <v>60.6</v>
      </c>
    </row>
    <row r="52" spans="1:10" ht="15" customHeight="1" x14ac:dyDescent="0.35">
      <c r="A52" s="4" t="s">
        <v>42</v>
      </c>
      <c r="B52" s="3"/>
      <c r="C52" s="3"/>
      <c r="D52" s="2"/>
      <c r="E52" s="3"/>
      <c r="F52" s="3">
        <v>6.726</v>
      </c>
      <c r="H52" s="16"/>
      <c r="J52" s="18"/>
    </row>
    <row r="53" spans="1:10" ht="15" customHeight="1" x14ac:dyDescent="0.35">
      <c r="A53" s="11"/>
      <c r="B53" s="3"/>
      <c r="C53" s="3"/>
      <c r="D53" s="2"/>
      <c r="E53" s="3"/>
      <c r="F53" s="3"/>
    </row>
    <row r="54" spans="1:10" ht="15" customHeight="1" x14ac:dyDescent="0.35">
      <c r="A54" s="13" t="s">
        <v>43</v>
      </c>
      <c r="B54" s="3"/>
      <c r="C54" s="3"/>
      <c r="D54" s="2"/>
      <c r="E54" s="3"/>
      <c r="F54" s="3"/>
    </row>
    <row r="55" spans="1:10" ht="15" customHeight="1" x14ac:dyDescent="0.35">
      <c r="A55" s="4" t="s">
        <v>44</v>
      </c>
      <c r="B55" s="3"/>
      <c r="C55" s="3"/>
      <c r="D55" s="2"/>
      <c r="E55" s="3"/>
      <c r="F55" s="3">
        <f>'Supps Control Totals'!I112</f>
        <v>-500</v>
      </c>
    </row>
    <row r="56" spans="1:10" ht="15" customHeight="1" x14ac:dyDescent="0.35">
      <c r="A56" s="4" t="s">
        <v>45</v>
      </c>
      <c r="B56" s="3"/>
      <c r="C56" s="3"/>
      <c r="D56" s="2"/>
      <c r="E56" s="3"/>
      <c r="F56" s="3">
        <f>'Supps Control Totals'!I113</f>
        <v>-101</v>
      </c>
    </row>
    <row r="57" spans="1:10" ht="15" customHeight="1" x14ac:dyDescent="0.35">
      <c r="A57" s="20"/>
      <c r="B57" s="9"/>
      <c r="C57" s="9"/>
      <c r="D57" s="21"/>
      <c r="E57" s="9"/>
      <c r="F57" s="9"/>
    </row>
    <row r="58" spans="1:10" ht="15" customHeight="1" x14ac:dyDescent="0.35">
      <c r="A58" s="11" t="s">
        <v>46</v>
      </c>
      <c r="B58" s="3"/>
      <c r="C58" s="14"/>
      <c r="D58" s="2"/>
      <c r="E58" s="3"/>
      <c r="F58" s="3"/>
    </row>
    <row r="59" spans="1:10" ht="15" customHeight="1" x14ac:dyDescent="0.35">
      <c r="A59" s="15"/>
      <c r="B59" s="3"/>
      <c r="C59" s="3"/>
      <c r="D59" s="2"/>
      <c r="E59" s="3"/>
      <c r="F59" s="3"/>
    </row>
    <row r="60" spans="1:10" ht="15" customHeight="1" x14ac:dyDescent="0.35">
      <c r="A60" s="13" t="s">
        <v>47</v>
      </c>
      <c r="B60" s="3"/>
      <c r="C60" s="3"/>
      <c r="D60" s="2"/>
      <c r="E60" s="3"/>
      <c r="F60" s="3"/>
    </row>
    <row r="61" spans="1:10" ht="15" customHeight="1" x14ac:dyDescent="0.35">
      <c r="A61" s="4" t="s">
        <v>48</v>
      </c>
      <c r="B61" s="3">
        <v>-0.30599999999999999</v>
      </c>
      <c r="C61" s="2"/>
      <c r="D61" s="2">
        <f t="shared" ref="D61:D66" si="3">SUM(B61:C61)</f>
        <v>-0.30599999999999999</v>
      </c>
      <c r="E61" s="2"/>
      <c r="F61" s="2"/>
    </row>
    <row r="62" spans="1:10" ht="15" customHeight="1" x14ac:dyDescent="0.35">
      <c r="A62" s="4" t="s">
        <v>49</v>
      </c>
      <c r="B62" s="3"/>
      <c r="C62" s="3">
        <v>622.274</v>
      </c>
      <c r="D62" s="2">
        <f t="shared" si="3"/>
        <v>622.274</v>
      </c>
      <c r="E62" s="3"/>
      <c r="F62" s="3"/>
    </row>
    <row r="63" spans="1:10" ht="15" customHeight="1" x14ac:dyDescent="0.35">
      <c r="A63" s="4" t="s">
        <v>50</v>
      </c>
      <c r="B63" s="3"/>
      <c r="C63" s="3">
        <v>10</v>
      </c>
      <c r="D63" s="2">
        <f t="shared" si="3"/>
        <v>10</v>
      </c>
      <c r="E63" s="3"/>
      <c r="F63" s="3"/>
    </row>
    <row r="64" spans="1:10" ht="15" customHeight="1" x14ac:dyDescent="0.35">
      <c r="A64" s="4" t="s">
        <v>51</v>
      </c>
      <c r="B64" s="3"/>
      <c r="C64" s="3">
        <v>9.5399999999999991</v>
      </c>
      <c r="D64" s="2">
        <f>SUM(B64:C64)</f>
        <v>9.5399999999999991</v>
      </c>
      <c r="E64" s="3"/>
      <c r="F64" s="3"/>
    </row>
    <row r="65" spans="1:8" ht="15" customHeight="1" x14ac:dyDescent="0.35">
      <c r="A65" s="4" t="s">
        <v>52</v>
      </c>
      <c r="B65" s="3"/>
      <c r="C65" s="3">
        <v>5</v>
      </c>
      <c r="D65" s="2">
        <f t="shared" si="3"/>
        <v>5</v>
      </c>
      <c r="E65" s="3"/>
      <c r="F65" s="3"/>
    </row>
    <row r="66" spans="1:8" ht="15" customHeight="1" x14ac:dyDescent="0.35">
      <c r="A66" s="4" t="s">
        <v>53</v>
      </c>
      <c r="B66" s="3"/>
      <c r="C66" s="3">
        <v>-2.5000000000000001E-2</v>
      </c>
      <c r="D66" s="2">
        <f t="shared" si="3"/>
        <v>-2.5000000000000001E-2</v>
      </c>
      <c r="E66" s="3"/>
      <c r="F66" s="3"/>
    </row>
    <row r="67" spans="1:8" ht="15" customHeight="1" x14ac:dyDescent="0.35">
      <c r="A67" s="1" t="s">
        <v>54</v>
      </c>
      <c r="C67" s="3">
        <v>-1.28</v>
      </c>
      <c r="D67" s="2">
        <f>SUM(B67:C67)</f>
        <v>-1.28</v>
      </c>
      <c r="E67" s="3"/>
      <c r="F67" s="3"/>
    </row>
    <row r="68" spans="1:8" ht="15" customHeight="1" x14ac:dyDescent="0.35">
      <c r="A68" s="15" t="s">
        <v>55</v>
      </c>
      <c r="B68" s="3"/>
      <c r="C68" s="3">
        <v>-19.3</v>
      </c>
      <c r="D68" s="2">
        <f>SUM(B68:C68)</f>
        <v>-19.3</v>
      </c>
      <c r="E68" s="3"/>
      <c r="F68" s="3"/>
    </row>
    <row r="69" spans="1:8" ht="15" customHeight="1" x14ac:dyDescent="0.35">
      <c r="A69" s="4" t="s">
        <v>56</v>
      </c>
      <c r="B69" s="3"/>
      <c r="C69" s="3"/>
      <c r="D69" s="2"/>
      <c r="E69" s="3"/>
      <c r="F69" s="22">
        <v>-16.13</v>
      </c>
    </row>
    <row r="70" spans="1:8" ht="15" customHeight="1" x14ac:dyDescent="0.35">
      <c r="A70" s="15" t="s">
        <v>55</v>
      </c>
      <c r="B70" s="3"/>
      <c r="C70" s="3"/>
      <c r="D70" s="2"/>
      <c r="E70" s="3"/>
      <c r="F70" s="22">
        <v>-1.3</v>
      </c>
      <c r="H70" s="27"/>
    </row>
    <row r="71" spans="1:8" ht="15" customHeight="1" x14ac:dyDescent="0.35">
      <c r="A71" s="15" t="s">
        <v>57</v>
      </c>
      <c r="B71" s="3">
        <f>'Supps Control Totals'!B77</f>
        <v>-0.17899999999999999</v>
      </c>
      <c r="C71" s="3">
        <f>'Supps Control Totals'!E77</f>
        <v>0</v>
      </c>
      <c r="D71" s="2">
        <f>SUM(B71:C71)</f>
        <v>-0.17899999999999999</v>
      </c>
      <c r="E71" s="3"/>
      <c r="F71" s="22">
        <f>'Supps Control Totals'!I77+'Supps Control Totals'!J77</f>
        <v>0</v>
      </c>
      <c r="H71" s="27"/>
    </row>
    <row r="72" spans="1:8" ht="15" customHeight="1" x14ac:dyDescent="0.35">
      <c r="A72" s="15" t="s">
        <v>58</v>
      </c>
      <c r="B72" s="3">
        <f>'Supps Control Totals'!B78</f>
        <v>-0.19500000000000001</v>
      </c>
      <c r="C72" s="3">
        <f>'Supps Control Totals'!E78</f>
        <v>0</v>
      </c>
      <c r="D72" s="2">
        <f t="shared" ref="D72:D89" si="4">SUM(B72:C72)</f>
        <v>-0.19500000000000001</v>
      </c>
      <c r="E72" s="3"/>
      <c r="F72" s="22">
        <f>'Supps Control Totals'!I78+'Supps Control Totals'!J78</f>
        <v>0</v>
      </c>
      <c r="H72" s="27"/>
    </row>
    <row r="73" spans="1:8" ht="15" customHeight="1" x14ac:dyDescent="0.35">
      <c r="A73" s="15" t="s">
        <v>59</v>
      </c>
      <c r="B73" s="3">
        <f>'Supps Control Totals'!B79</f>
        <v>0</v>
      </c>
      <c r="C73" s="3">
        <f>'Supps Control Totals'!E79</f>
        <v>3.3000000000000002E-2</v>
      </c>
      <c r="D73" s="2">
        <f t="shared" si="4"/>
        <v>3.3000000000000002E-2</v>
      </c>
      <c r="E73" s="3"/>
      <c r="F73" s="22">
        <f>'Supps Control Totals'!I79+'Supps Control Totals'!J79</f>
        <v>0</v>
      </c>
      <c r="H73" s="27"/>
    </row>
    <row r="74" spans="1:8" ht="15" customHeight="1" x14ac:dyDescent="0.35">
      <c r="A74" s="15" t="s">
        <v>60</v>
      </c>
      <c r="B74" s="3">
        <f>'Supps Control Totals'!B80</f>
        <v>0</v>
      </c>
      <c r="C74" s="3">
        <f>'Supps Control Totals'!E80</f>
        <v>5.8000000000000003E-2</v>
      </c>
      <c r="D74" s="2">
        <f t="shared" si="4"/>
        <v>5.8000000000000003E-2</v>
      </c>
      <c r="E74" s="3"/>
      <c r="F74" s="22">
        <f>'Supps Control Totals'!I80+'Supps Control Totals'!J80</f>
        <v>0</v>
      </c>
      <c r="H74" s="27"/>
    </row>
    <row r="75" spans="1:8" ht="15" customHeight="1" x14ac:dyDescent="0.35">
      <c r="A75" s="15" t="s">
        <v>61</v>
      </c>
      <c r="B75" s="3">
        <f>'Supps Control Totals'!B81</f>
        <v>0.04</v>
      </c>
      <c r="C75" s="3">
        <f>'Supps Control Totals'!E81</f>
        <v>0</v>
      </c>
      <c r="D75" s="2">
        <f t="shared" si="4"/>
        <v>0.04</v>
      </c>
      <c r="E75" s="3"/>
      <c r="F75" s="22">
        <f>'Supps Control Totals'!I81+'Supps Control Totals'!J81</f>
        <v>0</v>
      </c>
      <c r="H75" s="27"/>
    </row>
    <row r="76" spans="1:8" ht="15" customHeight="1" x14ac:dyDescent="0.35">
      <c r="A76" s="15" t="s">
        <v>62</v>
      </c>
      <c r="B76" s="3">
        <f>'Supps Control Totals'!B82</f>
        <v>0.05</v>
      </c>
      <c r="C76" s="3">
        <f>'Supps Control Totals'!E82</f>
        <v>0</v>
      </c>
      <c r="D76" s="2">
        <f t="shared" si="4"/>
        <v>0.05</v>
      </c>
      <c r="E76" s="3"/>
      <c r="F76" s="22">
        <f>'Supps Control Totals'!I82+'Supps Control Totals'!J82</f>
        <v>0</v>
      </c>
      <c r="H76" s="27"/>
    </row>
    <row r="77" spans="1:8" ht="15" customHeight="1" x14ac:dyDescent="0.35">
      <c r="A77" s="15" t="s">
        <v>63</v>
      </c>
      <c r="B77" s="3">
        <f>'Supps Control Totals'!B83</f>
        <v>0</v>
      </c>
      <c r="C77" s="3">
        <f>'Supps Control Totals'!E83</f>
        <v>0</v>
      </c>
      <c r="D77" s="2">
        <f t="shared" si="4"/>
        <v>0</v>
      </c>
      <c r="E77" s="3"/>
      <c r="F77" s="22">
        <f>'Supps Control Totals'!I83+'Supps Control Totals'!J83</f>
        <v>-0.26600000000000001</v>
      </c>
      <c r="H77" s="27"/>
    </row>
    <row r="78" spans="1:8" ht="15" customHeight="1" x14ac:dyDescent="0.35">
      <c r="A78" s="15" t="s">
        <v>64</v>
      </c>
      <c r="B78" s="3">
        <f>'Supps Control Totals'!B84</f>
        <v>0</v>
      </c>
      <c r="C78" s="3">
        <f>'Supps Control Totals'!E84</f>
        <v>-1.8520000000000001</v>
      </c>
      <c r="D78" s="2">
        <f t="shared" si="4"/>
        <v>-1.8520000000000001</v>
      </c>
      <c r="E78" s="3"/>
      <c r="F78" s="22">
        <f>'Supps Control Totals'!I84+'Supps Control Totals'!J84</f>
        <v>0</v>
      </c>
      <c r="H78" s="27"/>
    </row>
    <row r="79" spans="1:8" ht="15" customHeight="1" x14ac:dyDescent="0.35">
      <c r="A79" s="15" t="s">
        <v>62</v>
      </c>
      <c r="B79" s="3">
        <f>'Supps Control Totals'!B85</f>
        <v>0</v>
      </c>
      <c r="C79" s="3">
        <f>'Supps Control Totals'!E85</f>
        <v>3.9</v>
      </c>
      <c r="D79" s="2">
        <f t="shared" si="4"/>
        <v>3.9</v>
      </c>
      <c r="E79" s="3"/>
      <c r="F79" s="22">
        <f>'Supps Control Totals'!I85+'Supps Control Totals'!J85</f>
        <v>0</v>
      </c>
      <c r="H79" s="27"/>
    </row>
    <row r="80" spans="1:8" ht="15" customHeight="1" x14ac:dyDescent="0.35">
      <c r="A80" s="15" t="s">
        <v>65</v>
      </c>
      <c r="B80" s="3">
        <f>'Supps Control Totals'!B86</f>
        <v>0</v>
      </c>
      <c r="C80" s="3">
        <f>'Supps Control Totals'!E86</f>
        <v>16</v>
      </c>
      <c r="D80" s="2">
        <f t="shared" si="4"/>
        <v>16</v>
      </c>
      <c r="E80" s="3">
        <v>-16</v>
      </c>
      <c r="F80" s="22">
        <f>'Supps Control Totals'!I86+'Supps Control Totals'!J86</f>
        <v>0</v>
      </c>
      <c r="H80" s="27"/>
    </row>
    <row r="81" spans="1:8" ht="15" customHeight="1" x14ac:dyDescent="0.35">
      <c r="A81" s="15" t="s">
        <v>66</v>
      </c>
      <c r="B81" s="3" t="str">
        <f>'Supps Control Totals'!B87</f>
        <v xml:space="preserve"> </v>
      </c>
      <c r="C81" s="3">
        <f>'Supps Control Totals'!E87</f>
        <v>-29.791</v>
      </c>
      <c r="D81" s="2">
        <f t="shared" si="4"/>
        <v>-29.791</v>
      </c>
      <c r="E81" s="3"/>
      <c r="F81" s="22">
        <f>'Supps Control Totals'!I87+'Supps Control Totals'!J87</f>
        <v>0</v>
      </c>
      <c r="H81" s="27"/>
    </row>
    <row r="82" spans="1:8" ht="15" customHeight="1" x14ac:dyDescent="0.35">
      <c r="A82" s="15" t="s">
        <v>67</v>
      </c>
      <c r="B82" s="3">
        <f>'Supps Control Totals'!B88</f>
        <v>0</v>
      </c>
      <c r="C82" s="3">
        <f>'Supps Control Totals'!E88</f>
        <v>-0.27999999999999992</v>
      </c>
      <c r="D82" s="2">
        <f t="shared" si="4"/>
        <v>-0.27999999999999992</v>
      </c>
      <c r="E82" s="3"/>
      <c r="F82" s="22">
        <f>'Supps Control Totals'!I88+'Supps Control Totals'!J88</f>
        <v>0</v>
      </c>
      <c r="H82" s="27"/>
    </row>
    <row r="83" spans="1:8" ht="15" customHeight="1" x14ac:dyDescent="0.35">
      <c r="A83" s="15" t="s">
        <v>68</v>
      </c>
      <c r="B83" s="3">
        <f>'Supps Control Totals'!B89</f>
        <v>0.123</v>
      </c>
      <c r="C83" s="3">
        <f>'Supps Control Totals'!E89</f>
        <v>0</v>
      </c>
      <c r="D83" s="2">
        <f t="shared" si="4"/>
        <v>0.123</v>
      </c>
      <c r="E83" s="3"/>
      <c r="F83" s="22">
        <f>'Supps Control Totals'!I89+'Supps Control Totals'!J89</f>
        <v>0</v>
      </c>
      <c r="H83" s="27"/>
    </row>
    <row r="84" spans="1:8" ht="15" customHeight="1" x14ac:dyDescent="0.35">
      <c r="A84" s="15" t="s">
        <v>69</v>
      </c>
      <c r="B84" s="3">
        <f>'Supps Control Totals'!B90</f>
        <v>0</v>
      </c>
      <c r="C84" s="3">
        <f>'Supps Control Totals'!E90</f>
        <v>0.27</v>
      </c>
      <c r="D84" s="2">
        <f t="shared" si="4"/>
        <v>0.27</v>
      </c>
      <c r="E84" s="3"/>
      <c r="F84" s="22">
        <f>'Supps Control Totals'!I90+'Supps Control Totals'!J90</f>
        <v>0.93</v>
      </c>
      <c r="H84" s="27"/>
    </row>
    <row r="85" spans="1:8" ht="15" customHeight="1" x14ac:dyDescent="0.35">
      <c r="A85" s="15" t="s">
        <v>70</v>
      </c>
      <c r="B85" s="3">
        <f>'Supps Control Totals'!B91</f>
        <v>0</v>
      </c>
      <c r="C85" s="3">
        <f>'Supps Control Totals'!E91</f>
        <v>0</v>
      </c>
      <c r="D85" s="2">
        <f t="shared" si="4"/>
        <v>0</v>
      </c>
      <c r="E85" s="3"/>
      <c r="F85" s="22">
        <f>'Supps Control Totals'!I91+'Supps Control Totals'!J91</f>
        <v>-1.5</v>
      </c>
      <c r="H85" s="27"/>
    </row>
    <row r="86" spans="1:8" ht="15" customHeight="1" x14ac:dyDescent="0.35">
      <c r="A86" s="15" t="s">
        <v>71</v>
      </c>
      <c r="B86" s="3">
        <f>'Supps Control Totals'!B92</f>
        <v>0</v>
      </c>
      <c r="C86" s="3">
        <f>'Supps Control Totals'!E92</f>
        <v>-6.48</v>
      </c>
      <c r="D86" s="2">
        <f t="shared" si="4"/>
        <v>-6.48</v>
      </c>
      <c r="E86" s="3"/>
      <c r="F86" s="22">
        <f>'Supps Control Totals'!I92+'Supps Control Totals'!J92</f>
        <v>0</v>
      </c>
      <c r="H86" s="27"/>
    </row>
    <row r="87" spans="1:8" ht="15" customHeight="1" x14ac:dyDescent="0.35">
      <c r="A87" s="15" t="s">
        <v>72</v>
      </c>
      <c r="B87" s="3">
        <f>'Supps Control Totals'!B93</f>
        <v>0</v>
      </c>
      <c r="C87" s="3">
        <f>'Supps Control Totals'!E93</f>
        <v>0.17699999999999999</v>
      </c>
      <c r="D87" s="2">
        <f t="shared" si="4"/>
        <v>0.17699999999999999</v>
      </c>
      <c r="E87" s="3"/>
      <c r="F87" s="22">
        <f>'Supps Control Totals'!I93+'Supps Control Totals'!J93</f>
        <v>0</v>
      </c>
      <c r="H87" s="27"/>
    </row>
    <row r="88" spans="1:8" ht="15" customHeight="1" x14ac:dyDescent="0.35">
      <c r="A88" s="15" t="s">
        <v>73</v>
      </c>
      <c r="B88" s="3">
        <f>'Supps Control Totals'!B94</f>
        <v>0</v>
      </c>
      <c r="C88" s="3">
        <f>'Supps Control Totals'!E94</f>
        <v>6.5</v>
      </c>
      <c r="D88" s="2">
        <f t="shared" si="4"/>
        <v>6.5</v>
      </c>
      <c r="E88" s="3"/>
      <c r="F88" s="22">
        <f>'Supps Control Totals'!I94+'Supps Control Totals'!J94</f>
        <v>0</v>
      </c>
      <c r="H88" s="27"/>
    </row>
    <row r="89" spans="1:8" ht="15" customHeight="1" x14ac:dyDescent="0.35">
      <c r="A89" s="15" t="s">
        <v>81</v>
      </c>
      <c r="B89" s="3">
        <f>'Supps Control Totals'!B128</f>
        <v>2.3E-2</v>
      </c>
      <c r="C89" s="3"/>
      <c r="D89" s="2">
        <f t="shared" si="4"/>
        <v>2.3E-2</v>
      </c>
      <c r="E89" s="3"/>
      <c r="F89" s="22"/>
      <c r="H89" s="27"/>
    </row>
    <row r="90" spans="1:8" ht="15" customHeight="1" x14ac:dyDescent="0.35">
      <c r="A90" s="15"/>
      <c r="B90" s="3"/>
      <c r="C90" s="3"/>
      <c r="D90" s="2"/>
      <c r="E90" s="3"/>
      <c r="F90" s="22"/>
      <c r="H90" s="27"/>
    </row>
    <row r="91" spans="1:8" ht="15" customHeight="1" x14ac:dyDescent="0.35">
      <c r="A91" s="13" t="s">
        <v>82</v>
      </c>
      <c r="B91" s="3"/>
      <c r="C91" s="3"/>
      <c r="D91" s="2"/>
      <c r="E91" s="3"/>
      <c r="F91" s="22"/>
      <c r="H91" s="27"/>
    </row>
    <row r="92" spans="1:8" ht="15" customHeight="1" x14ac:dyDescent="0.35">
      <c r="A92" s="15" t="s">
        <v>83</v>
      </c>
      <c r="B92" s="3">
        <f>'Supps Control Totals'!B132</f>
        <v>1.843</v>
      </c>
      <c r="C92" s="3">
        <f>'Supps Control Totals'!E132</f>
        <v>0</v>
      </c>
      <c r="D92" s="2">
        <f t="shared" ref="D92:D95" si="5">SUM(B92:C92)</f>
        <v>1.843</v>
      </c>
      <c r="E92" s="3"/>
      <c r="F92" s="22"/>
      <c r="H92" s="27"/>
    </row>
    <row r="93" spans="1:8" ht="15" customHeight="1" x14ac:dyDescent="0.35">
      <c r="A93" s="15" t="s">
        <v>84</v>
      </c>
      <c r="B93" s="3">
        <f>'Supps Control Totals'!B133</f>
        <v>10.118</v>
      </c>
      <c r="C93" s="3">
        <f>'Supps Control Totals'!E133</f>
        <v>28.823</v>
      </c>
      <c r="D93" s="2">
        <f t="shared" si="5"/>
        <v>38.941000000000003</v>
      </c>
      <c r="E93" s="3"/>
      <c r="F93" s="22"/>
      <c r="H93" s="27"/>
    </row>
    <row r="94" spans="1:8" ht="15" customHeight="1" x14ac:dyDescent="0.35">
      <c r="A94" s="15" t="s">
        <v>85</v>
      </c>
      <c r="B94" s="3">
        <f>'Supps Control Totals'!B134</f>
        <v>0</v>
      </c>
      <c r="C94" s="3">
        <f>'Supps Control Totals'!E134</f>
        <v>5</v>
      </c>
      <c r="D94" s="2">
        <f t="shared" si="5"/>
        <v>5</v>
      </c>
      <c r="E94" s="3"/>
      <c r="F94" s="22"/>
      <c r="H94" s="27"/>
    </row>
    <row r="95" spans="1:8" ht="15" customHeight="1" x14ac:dyDescent="0.35">
      <c r="A95" s="15" t="s">
        <v>86</v>
      </c>
      <c r="B95" s="3">
        <f>'Supps Control Totals'!B135</f>
        <v>0</v>
      </c>
      <c r="C95" s="3">
        <f>'Supps Control Totals'!E135</f>
        <v>84.4</v>
      </c>
      <c r="D95" s="2">
        <f t="shared" si="5"/>
        <v>84.4</v>
      </c>
      <c r="E95" s="3"/>
      <c r="F95" s="22"/>
      <c r="H95" s="27"/>
    </row>
    <row r="96" spans="1:8" ht="15" customHeight="1" x14ac:dyDescent="0.35">
      <c r="A96" s="13"/>
      <c r="B96" s="3"/>
      <c r="C96" s="3"/>
      <c r="D96" s="2"/>
      <c r="E96" s="3"/>
      <c r="F96" s="22"/>
      <c r="H96" s="27"/>
    </row>
    <row r="97" spans="1:8" ht="15" customHeight="1" x14ac:dyDescent="0.35">
      <c r="A97" s="13" t="s">
        <v>87</v>
      </c>
      <c r="B97" s="3"/>
      <c r="C97" s="3"/>
      <c r="D97" s="2"/>
      <c r="E97" s="3"/>
      <c r="F97" s="22"/>
      <c r="H97" s="27"/>
    </row>
    <row r="98" spans="1:8" ht="15" customHeight="1" x14ac:dyDescent="0.35">
      <c r="A98" s="15" t="s">
        <v>55</v>
      </c>
      <c r="B98" s="3"/>
      <c r="C98" s="3"/>
      <c r="D98" s="2"/>
      <c r="E98" s="3"/>
      <c r="F98" s="22">
        <f>'Supps Control Totals'!I72</f>
        <v>90.828000000000003</v>
      </c>
      <c r="H98" s="27"/>
    </row>
    <row r="99" spans="1:8" ht="29" x14ac:dyDescent="0.35">
      <c r="A99" s="128" t="s">
        <v>74</v>
      </c>
      <c r="B99" s="3"/>
      <c r="C99" s="3"/>
      <c r="D99" s="2"/>
      <c r="E99" s="3">
        <v>-274.39400000000001</v>
      </c>
      <c r="F99" s="22"/>
      <c r="H99" s="27"/>
    </row>
    <row r="100" spans="1:8" ht="29" x14ac:dyDescent="0.35">
      <c r="A100" s="128" t="s">
        <v>75</v>
      </c>
      <c r="B100" s="3"/>
      <c r="C100" s="3"/>
      <c r="D100" s="2"/>
      <c r="E100" s="3">
        <v>-75</v>
      </c>
      <c r="F100" s="22"/>
      <c r="H100" s="27"/>
    </row>
    <row r="101" spans="1:8" ht="14.5" x14ac:dyDescent="0.35">
      <c r="A101" s="128" t="s">
        <v>76</v>
      </c>
      <c r="B101" s="3"/>
      <c r="C101" s="3"/>
      <c r="D101" s="2"/>
      <c r="E101" s="3">
        <v>-191.298</v>
      </c>
      <c r="F101" s="22"/>
      <c r="H101" s="27"/>
    </row>
    <row r="102" spans="1:8" ht="14.5" x14ac:dyDescent="0.35">
      <c r="A102" s="128" t="s">
        <v>77</v>
      </c>
      <c r="B102" s="3"/>
      <c r="C102" s="3"/>
      <c r="D102" s="2"/>
      <c r="E102" s="3">
        <v>-0.92300000000000004</v>
      </c>
      <c r="F102" s="22"/>
      <c r="H102" s="27"/>
    </row>
    <row r="103" spans="1:8" ht="29" x14ac:dyDescent="0.35">
      <c r="A103" s="128" t="s">
        <v>78</v>
      </c>
      <c r="B103" s="3"/>
      <c r="C103" s="3"/>
      <c r="D103" s="2"/>
      <c r="E103" s="3">
        <v>-12.064</v>
      </c>
      <c r="F103" s="22"/>
      <c r="H103" s="27"/>
    </row>
    <row r="104" spans="1:8" ht="29" x14ac:dyDescent="0.35">
      <c r="A104" s="128" t="s">
        <v>79</v>
      </c>
      <c r="B104" s="3"/>
      <c r="C104" s="3"/>
      <c r="D104" s="2"/>
      <c r="E104" s="3">
        <v>-7.7859999999999996</v>
      </c>
      <c r="F104" s="22"/>
      <c r="H104" s="27"/>
    </row>
    <row r="105" spans="1:8" ht="29" x14ac:dyDescent="0.35">
      <c r="A105" s="128" t="s">
        <v>80</v>
      </c>
      <c r="B105" s="3"/>
      <c r="C105" s="3"/>
      <c r="D105" s="2"/>
      <c r="E105" s="3">
        <v>-1.3979999999999999</v>
      </c>
      <c r="F105" s="22"/>
      <c r="H105" s="27"/>
    </row>
    <row r="106" spans="1:8" ht="15" customHeight="1" x14ac:dyDescent="0.35">
      <c r="A106" s="15"/>
      <c r="B106" s="3"/>
      <c r="C106" s="3"/>
      <c r="D106" s="2"/>
      <c r="E106" s="3"/>
      <c r="F106" s="22"/>
      <c r="H106" s="27"/>
    </row>
    <row r="107" spans="1:8" ht="15" customHeight="1" x14ac:dyDescent="0.35">
      <c r="A107" s="15" t="s">
        <v>88</v>
      </c>
      <c r="B107" s="3">
        <v>20</v>
      </c>
      <c r="C107" s="10">
        <v>7.55</v>
      </c>
      <c r="D107" s="2">
        <f>SUM(B107:C107)</f>
        <v>27.55</v>
      </c>
      <c r="E107" s="10"/>
      <c r="F107" s="3"/>
    </row>
    <row r="108" spans="1:8" ht="15" customHeight="1" x14ac:dyDescent="0.35">
      <c r="A108" s="16"/>
      <c r="B108" s="3"/>
      <c r="C108" s="10"/>
      <c r="D108" s="2"/>
      <c r="E108" s="3"/>
      <c r="F108" s="3"/>
    </row>
    <row r="109" spans="1:8" ht="42" customHeight="1" x14ac:dyDescent="0.35">
      <c r="A109" s="17" t="s">
        <v>89</v>
      </c>
      <c r="B109" s="23">
        <f>SUM(B8:B108)</f>
        <v>344.96100000000013</v>
      </c>
      <c r="C109" s="25">
        <f>SUM(C8:C108)</f>
        <v>2741.9229999999998</v>
      </c>
      <c r="D109" s="23">
        <f>SUM(D8:D108)</f>
        <v>3086.8839999999991</v>
      </c>
      <c r="E109" s="23">
        <f>SUM(E8:E108)</f>
        <v>21453.546000000002</v>
      </c>
      <c r="F109" s="23">
        <f>SUM(F8:F108)</f>
        <v>7351.5820000000003</v>
      </c>
      <c r="G109" s="18"/>
    </row>
    <row r="110" spans="1:8" ht="15" customHeight="1" x14ac:dyDescent="0.35">
      <c r="A110" s="19"/>
      <c r="B110" s="26"/>
      <c r="C110" s="26"/>
      <c r="D110" s="26"/>
      <c r="E110" s="26"/>
      <c r="F110" s="26"/>
      <c r="G110" s="18"/>
    </row>
    <row r="111" spans="1:8" ht="15" customHeight="1" x14ac:dyDescent="0.35">
      <c r="B111" s="1">
        <f>'Supps Control Totals'!B139+'Supps Control Totals'!D139</f>
        <v>344.96100000000007</v>
      </c>
      <c r="C111" s="1">
        <f>'Supps Control Totals'!E139+'Supps Control Totals'!F139</f>
        <v>2741.9230000000002</v>
      </c>
      <c r="D111" s="1">
        <f>SUM(B111:C111)</f>
        <v>3086.8840000000005</v>
      </c>
      <c r="E111" s="1">
        <v>21453.545999999998</v>
      </c>
      <c r="F111" s="1">
        <f>'Supps Control Totals'!I139+'Supps Control Totals'!J139</f>
        <v>7351.5819999999985</v>
      </c>
    </row>
    <row r="113" spans="2:6" ht="15" customHeight="1" x14ac:dyDescent="0.35">
      <c r="B113" s="125">
        <f>B109-B111</f>
        <v>0</v>
      </c>
      <c r="C113" s="125">
        <f t="shared" ref="C113:F113" si="6">C109-C111</f>
        <v>0</v>
      </c>
      <c r="D113" s="125">
        <f t="shared" si="6"/>
        <v>0</v>
      </c>
      <c r="E113" s="125">
        <f t="shared" si="6"/>
        <v>0</v>
      </c>
      <c r="F113" s="125">
        <f t="shared" si="6"/>
        <v>0</v>
      </c>
    </row>
  </sheetData>
  <mergeCells count="1">
    <mergeCell ref="B3:F3"/>
  </mergeCells>
  <pageMargins left="0.70866141732283472" right="0.70866141732283472" top="0.74803149606299213" bottom="0.74803149606299213" header="0.31496062992125984" footer="0.31496062992125984"/>
  <pageSetup paperSize="9" scale="62" fitToHeight="2" orientation="portrait" horizontalDpi="300" verticalDpi="300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61BFE-2789-408F-AC48-56787696FB65}">
  <sheetPr>
    <tabColor rgb="FF00CC99"/>
    <pageSetUpPr fitToPage="1"/>
  </sheetPr>
  <dimension ref="A1:O158"/>
  <sheetViews>
    <sheetView zoomScaleNormal="100" workbookViewId="0">
      <pane xSplit="1" ySplit="3" topLeftCell="B115" activePane="bottomRight" state="frozen"/>
      <selection pane="topRight" activeCell="B1" sqref="B1"/>
      <selection pane="bottomLeft" activeCell="A4" sqref="A4"/>
      <selection pane="bottomRight" activeCell="A132" sqref="A132:A135"/>
    </sheetView>
  </sheetViews>
  <sheetFormatPr defaultColWidth="10.81640625" defaultRowHeight="14.5" x14ac:dyDescent="0.35"/>
  <cols>
    <col min="1" max="1" width="66.26953125" style="32" customWidth="1"/>
    <col min="2" max="2" width="14.26953125" style="29" customWidth="1"/>
    <col min="3" max="3" width="1.54296875" style="30" customWidth="1"/>
    <col min="4" max="7" width="14.26953125" style="29" customWidth="1"/>
    <col min="8" max="8" width="1.54296875" style="30" customWidth="1"/>
    <col min="9" max="11" width="12" style="29" customWidth="1"/>
    <col min="12" max="12" width="1.54296875" style="31" customWidth="1"/>
    <col min="13" max="13" width="13" style="29" bestFit="1" customWidth="1"/>
    <col min="14" max="14" width="10.81640625" style="32"/>
    <col min="15" max="15" width="13.54296875" style="32" bestFit="1" customWidth="1"/>
    <col min="16" max="16384" width="10.81640625" style="32"/>
  </cols>
  <sheetData>
    <row r="1" spans="1:15" ht="15.5" x14ac:dyDescent="0.35">
      <c r="A1" s="28" t="s">
        <v>90</v>
      </c>
    </row>
    <row r="2" spans="1:15" s="33" customFormat="1" x14ac:dyDescent="0.35">
      <c r="B2" s="132" t="s">
        <v>91</v>
      </c>
      <c r="C2" s="132"/>
      <c r="D2" s="132"/>
      <c r="E2" s="132"/>
      <c r="F2" s="132"/>
      <c r="G2" s="132"/>
      <c r="H2" s="30"/>
      <c r="I2" s="133" t="s">
        <v>91</v>
      </c>
      <c r="J2" s="133"/>
      <c r="K2" s="133"/>
      <c r="L2" s="34"/>
      <c r="M2" s="35" t="s">
        <v>91</v>
      </c>
      <c r="O2" s="36" t="s">
        <v>91</v>
      </c>
    </row>
    <row r="3" spans="1:15" s="45" customFormat="1" ht="26" x14ac:dyDescent="0.35">
      <c r="A3" s="37"/>
      <c r="B3" s="38" t="s">
        <v>92</v>
      </c>
      <c r="C3" s="30"/>
      <c r="D3" s="38" t="s">
        <v>93</v>
      </c>
      <c r="E3" s="39" t="s">
        <v>94</v>
      </c>
      <c r="F3" s="40" t="s">
        <v>95</v>
      </c>
      <c r="G3" s="38" t="s">
        <v>96</v>
      </c>
      <c r="H3" s="30"/>
      <c r="I3" s="41" t="s">
        <v>97</v>
      </c>
      <c r="J3" s="41" t="s">
        <v>98</v>
      </c>
      <c r="K3" s="42" t="s">
        <v>99</v>
      </c>
      <c r="L3" s="43"/>
      <c r="M3" s="44" t="s">
        <v>100</v>
      </c>
      <c r="O3" s="46" t="s">
        <v>101</v>
      </c>
    </row>
    <row r="4" spans="1:15" s="45" customFormat="1" x14ac:dyDescent="0.35">
      <c r="A4" s="47" t="s">
        <v>102</v>
      </c>
      <c r="B4" s="48"/>
      <c r="C4" s="30"/>
      <c r="D4" s="48"/>
      <c r="E4" s="48"/>
      <c r="F4" s="48"/>
      <c r="G4" s="48"/>
      <c r="H4" s="30"/>
      <c r="I4" s="48"/>
      <c r="J4" s="48"/>
      <c r="K4" s="48"/>
      <c r="L4" s="49"/>
      <c r="M4" s="48"/>
      <c r="N4" s="48"/>
      <c r="O4" s="48"/>
    </row>
    <row r="5" spans="1:15" s="54" customFormat="1" x14ac:dyDescent="0.35">
      <c r="A5" s="50" t="s">
        <v>103</v>
      </c>
      <c r="B5" s="51"/>
      <c r="C5" s="52"/>
      <c r="D5" s="51"/>
      <c r="E5" s="51"/>
      <c r="F5" s="51"/>
      <c r="G5" s="51"/>
      <c r="H5" s="52"/>
      <c r="I5" s="51"/>
      <c r="J5" s="51"/>
      <c r="K5" s="51"/>
      <c r="L5" s="53"/>
      <c r="M5" s="51"/>
      <c r="N5" s="48"/>
      <c r="O5" s="51"/>
    </row>
    <row r="6" spans="1:15" x14ac:dyDescent="0.35">
      <c r="A6" s="55" t="s">
        <v>104</v>
      </c>
      <c r="B6" s="56"/>
      <c r="C6" s="56"/>
      <c r="D6" s="56"/>
      <c r="E6" s="51"/>
      <c r="F6" s="51"/>
      <c r="G6" s="57">
        <f t="shared" ref="G6:G24" si="0">SUM(B6:F6)</f>
        <v>0</v>
      </c>
      <c r="H6" s="52"/>
      <c r="I6" s="56">
        <v>36.99</v>
      </c>
      <c r="J6" s="56">
        <v>267</v>
      </c>
      <c r="K6" s="56">
        <f t="shared" ref="K6:K23" si="1">SUM(I6:J6)</f>
        <v>303.99</v>
      </c>
      <c r="L6" s="53"/>
      <c r="M6" s="51"/>
      <c r="N6" s="48"/>
      <c r="O6" s="51"/>
    </row>
    <row r="7" spans="1:15" x14ac:dyDescent="0.35">
      <c r="A7" s="55" t="s">
        <v>105</v>
      </c>
      <c r="B7" s="56"/>
      <c r="C7" s="56"/>
      <c r="D7" s="56"/>
      <c r="E7" s="56"/>
      <c r="F7" s="51"/>
      <c r="G7" s="57">
        <f t="shared" si="0"/>
        <v>0</v>
      </c>
      <c r="H7" s="52"/>
      <c r="I7" s="56">
        <v>841.01300000000003</v>
      </c>
      <c r="J7" s="56">
        <v>140.50899999999999</v>
      </c>
      <c r="K7" s="56">
        <f t="shared" si="1"/>
        <v>981.52200000000005</v>
      </c>
      <c r="L7" s="53"/>
      <c r="M7" s="51"/>
      <c r="N7" s="48"/>
      <c r="O7" s="51"/>
    </row>
    <row r="8" spans="1:15" x14ac:dyDescent="0.35">
      <c r="A8" s="55" t="s">
        <v>106</v>
      </c>
      <c r="B8" s="56"/>
      <c r="C8" s="56"/>
      <c r="D8" s="56"/>
      <c r="E8" s="56"/>
      <c r="F8" s="51"/>
      <c r="G8" s="57">
        <f t="shared" si="0"/>
        <v>0</v>
      </c>
      <c r="H8" s="52"/>
      <c r="I8" s="56">
        <v>59.552999999999997</v>
      </c>
      <c r="J8" s="56"/>
      <c r="K8" s="56">
        <f t="shared" si="1"/>
        <v>59.552999999999997</v>
      </c>
      <c r="L8" s="53"/>
      <c r="M8" s="51"/>
      <c r="N8" s="48"/>
      <c r="O8" s="51"/>
    </row>
    <row r="9" spans="1:15" x14ac:dyDescent="0.35">
      <c r="A9" s="55" t="s">
        <v>107</v>
      </c>
      <c r="B9" s="56"/>
      <c r="C9" s="56"/>
      <c r="D9" s="56"/>
      <c r="E9" s="56"/>
      <c r="F9" s="51"/>
      <c r="G9" s="57">
        <f t="shared" si="0"/>
        <v>0</v>
      </c>
      <c r="H9" s="52"/>
      <c r="I9" s="56"/>
      <c r="J9" s="56"/>
      <c r="K9" s="56">
        <f t="shared" si="1"/>
        <v>0</v>
      </c>
      <c r="L9" s="53"/>
      <c r="M9" s="51"/>
      <c r="N9" s="48"/>
      <c r="O9" s="51"/>
    </row>
    <row r="10" spans="1:15" x14ac:dyDescent="0.35">
      <c r="A10" s="55" t="s">
        <v>108</v>
      </c>
      <c r="B10" s="56">
        <v>0.8</v>
      </c>
      <c r="C10" s="56"/>
      <c r="D10" s="56"/>
      <c r="E10" s="56"/>
      <c r="F10" s="51"/>
      <c r="G10" s="57"/>
      <c r="H10" s="52"/>
      <c r="I10" s="56"/>
      <c r="J10" s="56"/>
      <c r="K10" s="56"/>
      <c r="L10" s="53"/>
      <c r="M10" s="51"/>
      <c r="N10" s="48"/>
      <c r="O10" s="51"/>
    </row>
    <row r="11" spans="1:15" x14ac:dyDescent="0.35">
      <c r="A11" s="55" t="s">
        <v>109</v>
      </c>
      <c r="B11" s="56"/>
      <c r="C11" s="56"/>
      <c r="D11" s="56"/>
      <c r="E11" s="56">
        <v>31</v>
      </c>
      <c r="F11" s="51"/>
      <c r="G11" s="57"/>
      <c r="H11" s="52"/>
      <c r="I11" s="56">
        <v>95</v>
      </c>
      <c r="J11" s="56"/>
      <c r="K11" s="56"/>
      <c r="L11" s="53"/>
      <c r="M11" s="51"/>
      <c r="N11" s="48"/>
      <c r="O11" s="51"/>
    </row>
    <row r="12" spans="1:15" x14ac:dyDescent="0.35">
      <c r="A12" s="55" t="s">
        <v>110</v>
      </c>
      <c r="B12" s="56"/>
      <c r="C12" s="56"/>
      <c r="D12" s="56"/>
      <c r="E12" s="56">
        <v>52</v>
      </c>
      <c r="F12" s="51"/>
      <c r="G12" s="57"/>
      <c r="H12" s="52"/>
      <c r="I12" s="56"/>
      <c r="J12" s="56"/>
      <c r="K12" s="56"/>
      <c r="L12" s="53"/>
      <c r="M12" s="51"/>
      <c r="N12" s="48"/>
      <c r="O12" s="51"/>
    </row>
    <row r="13" spans="1:15" x14ac:dyDescent="0.35">
      <c r="A13" s="55" t="s">
        <v>111</v>
      </c>
      <c r="B13" s="56"/>
      <c r="C13" s="56"/>
      <c r="D13" s="56"/>
      <c r="E13" s="56">
        <v>19.2</v>
      </c>
      <c r="F13" s="51"/>
      <c r="G13" s="57"/>
      <c r="H13" s="52"/>
      <c r="I13" s="56"/>
      <c r="J13" s="56"/>
      <c r="K13" s="56"/>
      <c r="L13" s="53"/>
      <c r="M13" s="51"/>
      <c r="N13" s="48"/>
      <c r="O13" s="51"/>
    </row>
    <row r="14" spans="1:15" x14ac:dyDescent="0.35">
      <c r="A14" s="55" t="s">
        <v>112</v>
      </c>
      <c r="B14" s="56"/>
      <c r="C14" s="56"/>
      <c r="D14" s="56"/>
      <c r="E14" s="56">
        <v>28.5</v>
      </c>
      <c r="F14" s="51"/>
      <c r="G14" s="57"/>
      <c r="H14" s="52"/>
      <c r="I14" s="56">
        <v>9.5</v>
      </c>
      <c r="J14" s="56"/>
      <c r="K14" s="56"/>
      <c r="L14" s="53"/>
      <c r="M14" s="51"/>
      <c r="N14" s="48"/>
      <c r="O14" s="51"/>
    </row>
    <row r="15" spans="1:15" x14ac:dyDescent="0.35">
      <c r="A15" s="55" t="s">
        <v>113</v>
      </c>
      <c r="B15" s="56"/>
      <c r="C15" s="56"/>
      <c r="D15" s="56"/>
      <c r="E15" s="56"/>
      <c r="F15" s="51"/>
      <c r="G15" s="57"/>
      <c r="H15" s="52"/>
      <c r="I15" s="56">
        <v>2000</v>
      </c>
      <c r="J15" s="56"/>
      <c r="K15" s="56"/>
      <c r="L15" s="53"/>
      <c r="M15" s="51"/>
      <c r="N15" s="48"/>
      <c r="O15" s="51"/>
    </row>
    <row r="16" spans="1:15" x14ac:dyDescent="0.35">
      <c r="A16" s="55" t="s">
        <v>114</v>
      </c>
      <c r="B16" s="56"/>
      <c r="C16" s="56"/>
      <c r="D16" s="56"/>
      <c r="E16" s="56"/>
      <c r="F16" s="51"/>
      <c r="G16" s="57"/>
      <c r="H16" s="52"/>
      <c r="I16" s="56">
        <v>250</v>
      </c>
      <c r="J16" s="56"/>
      <c r="K16" s="56"/>
      <c r="L16" s="53"/>
      <c r="M16" s="51"/>
      <c r="N16" s="48"/>
      <c r="O16" s="51"/>
    </row>
    <row r="17" spans="1:15" x14ac:dyDescent="0.35">
      <c r="A17" s="55" t="s">
        <v>115</v>
      </c>
      <c r="B17" s="56"/>
      <c r="C17" s="56"/>
      <c r="D17" s="56"/>
      <c r="E17" s="56"/>
      <c r="F17" s="51"/>
      <c r="G17" s="57"/>
      <c r="H17" s="52"/>
      <c r="I17" s="56">
        <v>80</v>
      </c>
      <c r="J17" s="56"/>
      <c r="K17" s="56"/>
      <c r="L17" s="53"/>
      <c r="M17" s="51"/>
      <c r="N17" s="48"/>
      <c r="O17" s="51"/>
    </row>
    <row r="18" spans="1:15" x14ac:dyDescent="0.35">
      <c r="A18" s="55"/>
      <c r="B18" s="56"/>
      <c r="C18" s="56"/>
      <c r="D18" s="56"/>
      <c r="E18" s="56"/>
      <c r="F18" s="51"/>
      <c r="G18" s="57">
        <f t="shared" si="0"/>
        <v>0</v>
      </c>
      <c r="H18" s="52"/>
      <c r="I18" s="56"/>
      <c r="J18" s="56"/>
      <c r="K18" s="56">
        <f t="shared" si="1"/>
        <v>0</v>
      </c>
      <c r="L18" s="53"/>
      <c r="M18" s="51"/>
      <c r="N18" s="48"/>
      <c r="O18" s="51"/>
    </row>
    <row r="19" spans="1:15" x14ac:dyDescent="0.35">
      <c r="A19" s="50" t="s">
        <v>116</v>
      </c>
      <c r="B19" s="56"/>
      <c r="C19" s="56"/>
      <c r="D19" s="56"/>
      <c r="E19" s="56"/>
      <c r="F19" s="51"/>
      <c r="G19" s="57">
        <f t="shared" si="0"/>
        <v>0</v>
      </c>
      <c r="H19" s="52"/>
      <c r="I19" s="56"/>
      <c r="J19" s="56"/>
      <c r="K19" s="56">
        <f t="shared" si="1"/>
        <v>0</v>
      </c>
      <c r="L19" s="53"/>
      <c r="M19" s="51"/>
      <c r="N19" s="48"/>
      <c r="O19" s="51"/>
    </row>
    <row r="20" spans="1:15" x14ac:dyDescent="0.35">
      <c r="A20" s="55" t="s">
        <v>117</v>
      </c>
      <c r="B20" s="56">
        <v>-0.8</v>
      </c>
      <c r="C20" s="56"/>
      <c r="D20" s="56"/>
      <c r="E20" s="56">
        <v>-130.69999999999999</v>
      </c>
      <c r="F20" s="51"/>
      <c r="G20" s="57">
        <f t="shared" si="0"/>
        <v>-131.5</v>
      </c>
      <c r="H20" s="52"/>
      <c r="I20" s="56">
        <v>-2434.5</v>
      </c>
      <c r="J20" s="56"/>
      <c r="K20" s="56">
        <f t="shared" si="1"/>
        <v>-2434.5</v>
      </c>
      <c r="L20" s="53"/>
      <c r="M20" s="51"/>
      <c r="N20" s="48"/>
      <c r="O20" s="51"/>
    </row>
    <row r="21" spans="1:15" x14ac:dyDescent="0.35">
      <c r="A21" s="55" t="s">
        <v>118</v>
      </c>
      <c r="B21" s="51"/>
      <c r="C21" s="52"/>
      <c r="D21" s="51"/>
      <c r="E21" s="51"/>
      <c r="F21" s="51"/>
      <c r="G21" s="57">
        <f t="shared" si="0"/>
        <v>0</v>
      </c>
      <c r="H21" s="52"/>
      <c r="I21" s="56">
        <f>-I6</f>
        <v>-36.99</v>
      </c>
      <c r="J21" s="56">
        <f>-J6</f>
        <v>-267</v>
      </c>
      <c r="K21" s="56">
        <f t="shared" si="1"/>
        <v>-303.99</v>
      </c>
      <c r="L21" s="53"/>
      <c r="M21" s="51"/>
      <c r="N21" s="48"/>
      <c r="O21" s="51"/>
    </row>
    <row r="22" spans="1:15" x14ac:dyDescent="0.35">
      <c r="A22" s="58"/>
      <c r="B22" s="51"/>
      <c r="C22" s="52"/>
      <c r="D22" s="51"/>
      <c r="E22" s="51"/>
      <c r="F22" s="51"/>
      <c r="G22" s="57">
        <f t="shared" si="0"/>
        <v>0</v>
      </c>
      <c r="H22" s="52"/>
      <c r="I22" s="51"/>
      <c r="J22" s="51"/>
      <c r="K22" s="56">
        <f t="shared" si="1"/>
        <v>0</v>
      </c>
      <c r="L22" s="53"/>
      <c r="M22" s="51"/>
      <c r="N22" s="48"/>
      <c r="O22" s="51"/>
    </row>
    <row r="23" spans="1:15" ht="13" x14ac:dyDescent="0.3">
      <c r="A23" s="59" t="s">
        <v>119</v>
      </c>
      <c r="B23" s="60">
        <f>SUM(B6:B22)</f>
        <v>0</v>
      </c>
      <c r="C23" s="60"/>
      <c r="D23" s="60">
        <f>SUM(D6:D22)</f>
        <v>0</v>
      </c>
      <c r="E23" s="60">
        <f>SUM(E6:E22)</f>
        <v>0</v>
      </c>
      <c r="F23" s="60">
        <f>SUM(F6:F22)</f>
        <v>0</v>
      </c>
      <c r="G23" s="60">
        <f t="shared" si="0"/>
        <v>0</v>
      </c>
      <c r="H23" s="60"/>
      <c r="I23" s="61">
        <f>SUM(I6:I22)</f>
        <v>900.56600000000003</v>
      </c>
      <c r="J23" s="61">
        <f>SUM(J6:J22)</f>
        <v>140.50900000000001</v>
      </c>
      <c r="K23" s="61">
        <f t="shared" si="1"/>
        <v>1041.075</v>
      </c>
      <c r="L23" s="60"/>
      <c r="M23" s="60">
        <f>SUM(M6:M22)</f>
        <v>0</v>
      </c>
      <c r="N23" s="34"/>
      <c r="O23" s="62"/>
    </row>
    <row r="24" spans="1:15" x14ac:dyDescent="0.35">
      <c r="A24" s="63"/>
      <c r="B24" s="48"/>
      <c r="D24" s="48"/>
      <c r="E24" s="48"/>
      <c r="F24" s="48"/>
      <c r="G24" s="64">
        <f t="shared" si="0"/>
        <v>0</v>
      </c>
      <c r="I24" s="48">
        <v>3372</v>
      </c>
      <c r="J24" s="48"/>
      <c r="L24" s="49"/>
      <c r="M24" s="48"/>
      <c r="N24" s="48"/>
      <c r="O24" s="48"/>
    </row>
    <row r="25" spans="1:15" x14ac:dyDescent="0.35">
      <c r="A25" s="65" t="s">
        <v>120</v>
      </c>
      <c r="B25" s="66">
        <v>300</v>
      </c>
      <c r="D25" s="66">
        <v>20</v>
      </c>
      <c r="E25" s="66">
        <v>1800.5</v>
      </c>
      <c r="F25" s="66">
        <v>7.55</v>
      </c>
      <c r="G25" s="66">
        <f>SUM(B25:F25)</f>
        <v>2128.0500000000002</v>
      </c>
      <c r="I25" s="66">
        <v>5008.6499999999996</v>
      </c>
      <c r="J25" s="66">
        <v>2769</v>
      </c>
      <c r="K25" s="66">
        <f>SUM(I25:J25)</f>
        <v>7777.65</v>
      </c>
      <c r="L25" s="67"/>
      <c r="M25" s="66"/>
      <c r="N25" s="48"/>
      <c r="O25" s="66"/>
    </row>
    <row r="26" spans="1:15" x14ac:dyDescent="0.35">
      <c r="A26" s="63"/>
      <c r="B26" s="48"/>
      <c r="D26" s="48"/>
      <c r="E26" s="48"/>
      <c r="F26" s="48"/>
      <c r="G26" s="64">
        <f t="shared" ref="G26:G36" si="2">SUM(B26:F26)</f>
        <v>0</v>
      </c>
      <c r="I26" s="48"/>
      <c r="J26" s="48"/>
      <c r="K26" s="48"/>
      <c r="L26" s="67"/>
      <c r="M26" s="68"/>
      <c r="N26" s="68"/>
      <c r="O26" s="68"/>
    </row>
    <row r="27" spans="1:15" x14ac:dyDescent="0.35">
      <c r="A27" s="59" t="s">
        <v>121</v>
      </c>
      <c r="B27" s="69"/>
      <c r="C27" s="70"/>
      <c r="D27" s="69"/>
      <c r="E27" s="69">
        <v>200</v>
      </c>
      <c r="F27" s="69"/>
      <c r="G27" s="69">
        <f>SUM(B27:F27)</f>
        <v>200</v>
      </c>
      <c r="H27" s="70"/>
      <c r="I27" s="69">
        <v>20</v>
      </c>
      <c r="J27" s="69"/>
      <c r="K27" s="69">
        <f>SUM(I27:J27)</f>
        <v>20</v>
      </c>
      <c r="L27" s="69"/>
      <c r="M27" s="69"/>
      <c r="N27" s="29"/>
      <c r="O27" s="69"/>
    </row>
    <row r="28" spans="1:15" x14ac:dyDescent="0.35">
      <c r="C28" s="71"/>
      <c r="G28" s="64">
        <f t="shared" si="2"/>
        <v>0</v>
      </c>
      <c r="H28" s="71"/>
      <c r="K28" s="29">
        <f t="shared" ref="K28:K36" si="3">SUM(I28:J28)</f>
        <v>0</v>
      </c>
      <c r="N28" s="29"/>
      <c r="O28" s="29"/>
    </row>
    <row r="29" spans="1:15" x14ac:dyDescent="0.35">
      <c r="A29" s="33" t="s">
        <v>122</v>
      </c>
      <c r="C29" s="71"/>
      <c r="G29" s="64">
        <f t="shared" si="2"/>
        <v>0</v>
      </c>
      <c r="H29" s="71"/>
      <c r="K29" s="29">
        <f t="shared" si="3"/>
        <v>0</v>
      </c>
      <c r="N29" s="29"/>
      <c r="O29" s="29"/>
    </row>
    <row r="30" spans="1:15" x14ac:dyDescent="0.35">
      <c r="A30" s="32" t="s">
        <v>123</v>
      </c>
      <c r="C30" s="71"/>
      <c r="E30" s="72">
        <v>1.95</v>
      </c>
      <c r="G30" s="64">
        <f t="shared" si="2"/>
        <v>1.95</v>
      </c>
      <c r="H30" s="71"/>
      <c r="I30" s="72">
        <v>0.15</v>
      </c>
      <c r="K30" s="29">
        <f t="shared" si="3"/>
        <v>0.15</v>
      </c>
      <c r="N30" s="29"/>
      <c r="O30" s="29"/>
    </row>
    <row r="31" spans="1:15" x14ac:dyDescent="0.35">
      <c r="A31" s="32" t="s">
        <v>124</v>
      </c>
      <c r="B31" s="29">
        <v>12.5</v>
      </c>
      <c r="C31" s="71"/>
      <c r="G31" s="64">
        <f t="shared" si="2"/>
        <v>12.5</v>
      </c>
      <c r="H31" s="71"/>
      <c r="K31" s="29">
        <f t="shared" si="3"/>
        <v>0</v>
      </c>
      <c r="N31" s="29"/>
      <c r="O31" s="29"/>
    </row>
    <row r="32" spans="1:15" x14ac:dyDescent="0.35">
      <c r="C32" s="71"/>
      <c r="G32" s="64"/>
      <c r="H32" s="71"/>
      <c r="N32" s="29"/>
      <c r="O32" s="29"/>
    </row>
    <row r="33" spans="1:15" x14ac:dyDescent="0.35">
      <c r="A33" s="33" t="s">
        <v>125</v>
      </c>
      <c r="C33" s="71"/>
      <c r="G33" s="64">
        <f t="shared" si="2"/>
        <v>0</v>
      </c>
      <c r="H33" s="71"/>
      <c r="K33" s="29">
        <f t="shared" si="3"/>
        <v>0</v>
      </c>
      <c r="N33" s="29"/>
      <c r="O33" s="29"/>
    </row>
    <row r="34" spans="1:15" x14ac:dyDescent="0.35">
      <c r="A34" s="32" t="s">
        <v>126</v>
      </c>
      <c r="B34" s="29">
        <v>0.98</v>
      </c>
      <c r="C34" s="71"/>
      <c r="E34" s="73">
        <v>17.170000000000002</v>
      </c>
      <c r="G34" s="64">
        <f t="shared" si="2"/>
        <v>18.150000000000002</v>
      </c>
      <c r="H34" s="71"/>
      <c r="I34" s="29">
        <v>0.75</v>
      </c>
      <c r="K34" s="29">
        <f t="shared" si="3"/>
        <v>0.75</v>
      </c>
      <c r="N34" s="29"/>
      <c r="O34" s="29"/>
    </row>
    <row r="35" spans="1:15" x14ac:dyDescent="0.35">
      <c r="A35" s="32" t="s">
        <v>127</v>
      </c>
      <c r="B35" s="72">
        <v>0.72599999999999998</v>
      </c>
      <c r="C35" s="71"/>
      <c r="E35" s="72">
        <v>1.9350000000000001</v>
      </c>
      <c r="G35" s="64">
        <f t="shared" si="2"/>
        <v>2.661</v>
      </c>
      <c r="H35" s="71"/>
      <c r="K35" s="29">
        <f t="shared" si="3"/>
        <v>0</v>
      </c>
      <c r="N35" s="29"/>
      <c r="O35" s="29"/>
    </row>
    <row r="36" spans="1:15" x14ac:dyDescent="0.35">
      <c r="B36" s="31"/>
      <c r="C36" s="71"/>
      <c r="D36" s="31"/>
      <c r="E36" s="31"/>
      <c r="F36" s="31"/>
      <c r="G36" s="64">
        <f t="shared" si="2"/>
        <v>0</v>
      </c>
      <c r="H36" s="71"/>
      <c r="I36" s="31"/>
      <c r="J36" s="31"/>
      <c r="K36" s="31">
        <f t="shared" si="3"/>
        <v>0</v>
      </c>
      <c r="M36" s="31"/>
      <c r="N36" s="31"/>
      <c r="O36" s="31"/>
    </row>
    <row r="37" spans="1:15" x14ac:dyDescent="0.35">
      <c r="A37" s="59" t="s">
        <v>128</v>
      </c>
      <c r="B37" s="74">
        <f>SUM(B29:B36)</f>
        <v>14.206</v>
      </c>
      <c r="C37" s="70"/>
      <c r="D37" s="74"/>
      <c r="E37" s="74">
        <f>SUM(E28:E36)</f>
        <v>21.055</v>
      </c>
      <c r="F37" s="74"/>
      <c r="G37" s="75">
        <f>SUM(G28:G36)</f>
        <v>35.261000000000003</v>
      </c>
      <c r="H37" s="75"/>
      <c r="I37" s="75">
        <f>SUM(I28:I36)</f>
        <v>0.9</v>
      </c>
      <c r="J37" s="75">
        <f>SUM(J28:J36)</f>
        <v>0</v>
      </c>
      <c r="K37" s="75">
        <f>SUM(K28:K36)</f>
        <v>0.9</v>
      </c>
      <c r="L37" s="75"/>
      <c r="M37" s="75">
        <f>SUM(M28:M36)</f>
        <v>0</v>
      </c>
      <c r="N37" s="64"/>
      <c r="O37" s="75"/>
    </row>
    <row r="38" spans="1:15" x14ac:dyDescent="0.35">
      <c r="B38" s="31"/>
      <c r="C38" s="71"/>
      <c r="D38" s="31"/>
      <c r="E38" s="31"/>
      <c r="F38" s="31"/>
      <c r="G38" s="64"/>
      <c r="H38" s="71"/>
      <c r="I38" s="31"/>
      <c r="J38" s="31"/>
      <c r="K38" s="31"/>
      <c r="M38" s="31"/>
      <c r="N38" s="31"/>
      <c r="O38" s="31"/>
    </row>
    <row r="39" spans="1:15" x14ac:dyDescent="0.35">
      <c r="A39" s="32" t="s">
        <v>129</v>
      </c>
      <c r="B39" s="31"/>
      <c r="C39" s="71"/>
      <c r="D39" s="31"/>
      <c r="E39" s="31"/>
      <c r="F39" s="31"/>
      <c r="G39" s="64"/>
      <c r="H39" s="71"/>
      <c r="I39" s="31"/>
      <c r="J39" s="31"/>
      <c r="K39" s="31"/>
      <c r="M39" s="31">
        <v>1695.91</v>
      </c>
      <c r="N39" s="31"/>
      <c r="O39" s="31"/>
    </row>
    <row r="40" spans="1:15" x14ac:dyDescent="0.35">
      <c r="A40" s="32" t="s">
        <v>130</v>
      </c>
      <c r="B40" s="31"/>
      <c r="C40" s="71"/>
      <c r="D40" s="31"/>
      <c r="E40" s="31"/>
      <c r="F40" s="31"/>
      <c r="G40" s="64"/>
      <c r="H40" s="71"/>
      <c r="I40" s="31"/>
      <c r="J40" s="31"/>
      <c r="K40" s="31"/>
      <c r="M40" s="31"/>
      <c r="N40" s="31"/>
      <c r="O40" s="31"/>
    </row>
    <row r="41" spans="1:15" x14ac:dyDescent="0.35">
      <c r="A41" s="32" t="s">
        <v>131</v>
      </c>
      <c r="B41" s="31"/>
      <c r="C41" s="71"/>
      <c r="D41" s="31"/>
      <c r="E41" s="31"/>
      <c r="F41" s="31"/>
      <c r="G41" s="64"/>
      <c r="H41" s="71"/>
      <c r="I41" s="31"/>
      <c r="J41" s="31"/>
      <c r="K41" s="31"/>
      <c r="M41" s="31"/>
      <c r="N41" s="31"/>
      <c r="O41" s="31">
        <f>17470.529-17470.529</f>
        <v>0</v>
      </c>
    </row>
    <row r="42" spans="1:15" x14ac:dyDescent="0.35">
      <c r="A42" s="33"/>
      <c r="B42" s="31"/>
      <c r="C42" s="71"/>
      <c r="D42" s="31"/>
      <c r="E42" s="31"/>
      <c r="F42" s="31"/>
      <c r="G42" s="64"/>
      <c r="H42" s="71"/>
      <c r="I42" s="31"/>
      <c r="J42" s="31"/>
      <c r="K42" s="31"/>
      <c r="M42" s="31"/>
      <c r="N42" s="31"/>
      <c r="O42" s="31"/>
    </row>
    <row r="43" spans="1:15" ht="13" x14ac:dyDescent="0.3">
      <c r="A43" s="76" t="s">
        <v>132</v>
      </c>
      <c r="B43" s="77">
        <f>B23+B25+B37+B27</f>
        <v>314.20600000000002</v>
      </c>
      <c r="C43" s="77"/>
      <c r="D43" s="77">
        <f t="shared" ref="D43:G43" si="4">D23+D25+D37+D27</f>
        <v>20</v>
      </c>
      <c r="E43" s="77">
        <f t="shared" si="4"/>
        <v>2021.5550000000001</v>
      </c>
      <c r="F43" s="77">
        <f t="shared" si="4"/>
        <v>7.55</v>
      </c>
      <c r="G43" s="77">
        <f t="shared" si="4"/>
        <v>2363.3110000000001</v>
      </c>
      <c r="H43" s="77"/>
      <c r="I43" s="77">
        <f>I23+I25+I37+I27</f>
        <v>5930.1159999999991</v>
      </c>
      <c r="J43" s="77">
        <f t="shared" ref="J43:K43" si="5">J23+J25+J37+J27</f>
        <v>2909.509</v>
      </c>
      <c r="K43" s="77">
        <f t="shared" si="5"/>
        <v>8839.625</v>
      </c>
      <c r="L43" s="77"/>
      <c r="M43" s="77">
        <f>M23+M25+M37+M27+M39+M40+M41</f>
        <v>1695.91</v>
      </c>
      <c r="N43" s="78"/>
      <c r="O43" s="77">
        <f>O23+O25+O37+O27+O39+O40+O41</f>
        <v>0</v>
      </c>
    </row>
    <row r="44" spans="1:15" x14ac:dyDescent="0.35">
      <c r="B44" s="31"/>
      <c r="C44" s="71"/>
      <c r="D44" s="31"/>
      <c r="E44" s="31"/>
      <c r="F44" s="31"/>
      <c r="G44" s="64"/>
      <c r="H44" s="71"/>
      <c r="I44" s="31"/>
      <c r="J44" s="31"/>
      <c r="K44" s="31"/>
      <c r="M44" s="31"/>
      <c r="N44" s="31"/>
      <c r="O44" s="31"/>
    </row>
    <row r="45" spans="1:15" x14ac:dyDescent="0.35">
      <c r="A45" s="33" t="s">
        <v>133</v>
      </c>
      <c r="B45" s="31"/>
      <c r="C45" s="71"/>
      <c r="D45" s="31"/>
      <c r="E45" s="31"/>
      <c r="F45" s="31"/>
      <c r="G45" s="64"/>
      <c r="H45" s="71"/>
      <c r="I45" s="31"/>
      <c r="J45" s="31"/>
      <c r="K45" s="31"/>
      <c r="M45" s="31"/>
      <c r="N45" s="31"/>
      <c r="O45" s="31"/>
    </row>
    <row r="46" spans="1:15" x14ac:dyDescent="0.35">
      <c r="A46" s="32" t="s">
        <v>134</v>
      </c>
      <c r="B46" s="31">
        <v>-0.30599999999999999</v>
      </c>
      <c r="C46" s="71"/>
      <c r="D46" s="31"/>
      <c r="E46" s="31"/>
      <c r="F46" s="31"/>
      <c r="G46" s="64"/>
      <c r="H46" s="71"/>
      <c r="I46" s="31"/>
      <c r="J46" s="31"/>
      <c r="K46" s="29">
        <f t="shared" ref="K46:K61" si="6">SUM(I46:J46)</f>
        <v>0</v>
      </c>
      <c r="M46" s="31"/>
      <c r="N46" s="31"/>
      <c r="O46" s="31"/>
    </row>
    <row r="47" spans="1:15" x14ac:dyDescent="0.35">
      <c r="A47" s="79" t="s">
        <v>135</v>
      </c>
      <c r="B47" s="31"/>
      <c r="C47" s="71"/>
      <c r="D47" s="31"/>
      <c r="E47" s="31"/>
      <c r="F47" s="31"/>
      <c r="G47" s="64"/>
      <c r="H47" s="71"/>
      <c r="I47" s="31"/>
      <c r="J47" s="31"/>
      <c r="K47" s="29">
        <f t="shared" si="6"/>
        <v>0</v>
      </c>
      <c r="M47" s="31"/>
      <c r="N47" s="31"/>
      <c r="O47" s="31"/>
    </row>
    <row r="48" spans="1:15" x14ac:dyDescent="0.35">
      <c r="A48" s="79" t="s">
        <v>136</v>
      </c>
      <c r="B48" s="31"/>
      <c r="C48" s="71"/>
      <c r="D48" s="31"/>
      <c r="E48" s="31"/>
      <c r="F48" s="31"/>
      <c r="G48" s="64"/>
      <c r="H48" s="71"/>
      <c r="I48" s="31"/>
      <c r="J48" s="31"/>
      <c r="K48" s="29">
        <f t="shared" si="6"/>
        <v>0</v>
      </c>
      <c r="M48" s="31"/>
      <c r="N48" s="31"/>
      <c r="O48" s="31"/>
    </row>
    <row r="49" spans="1:15" x14ac:dyDescent="0.35">
      <c r="A49" s="32" t="s">
        <v>53</v>
      </c>
      <c r="B49" s="31"/>
      <c r="C49" s="71"/>
      <c r="D49" s="31"/>
      <c r="E49" s="31">
        <v>-2.5000000000000001E-2</v>
      </c>
      <c r="F49" s="31"/>
      <c r="G49" s="64"/>
      <c r="H49" s="71"/>
      <c r="I49" s="31"/>
      <c r="J49" s="31"/>
      <c r="K49" s="29">
        <f t="shared" si="6"/>
        <v>0</v>
      </c>
      <c r="M49" s="31"/>
      <c r="N49" s="31"/>
      <c r="O49" s="31"/>
    </row>
    <row r="50" spans="1:15" x14ac:dyDescent="0.35">
      <c r="A50" s="32" t="s">
        <v>52</v>
      </c>
      <c r="B50" s="31"/>
      <c r="C50" s="71"/>
      <c r="D50" s="31"/>
      <c r="E50" s="31">
        <v>5</v>
      </c>
      <c r="F50" s="31"/>
      <c r="G50" s="64"/>
      <c r="H50" s="71"/>
      <c r="I50" s="31"/>
      <c r="J50" s="31"/>
      <c r="K50" s="29">
        <f t="shared" si="6"/>
        <v>0</v>
      </c>
      <c r="M50" s="31"/>
      <c r="N50" s="31"/>
      <c r="O50" s="31"/>
    </row>
    <row r="51" spans="1:15" x14ac:dyDescent="0.35">
      <c r="A51" s="32" t="s">
        <v>50</v>
      </c>
      <c r="B51" s="31"/>
      <c r="C51" s="71"/>
      <c r="D51" s="31"/>
      <c r="E51" s="31">
        <v>10</v>
      </c>
      <c r="F51" s="31"/>
      <c r="G51" s="64"/>
      <c r="H51" s="71"/>
      <c r="I51" s="31"/>
      <c r="J51" s="31"/>
      <c r="K51" s="29">
        <f t="shared" si="6"/>
        <v>0</v>
      </c>
      <c r="M51" s="31"/>
      <c r="N51" s="31"/>
      <c r="O51" s="31"/>
    </row>
    <row r="52" spans="1:15" x14ac:dyDescent="0.35">
      <c r="A52" s="32" t="s">
        <v>137</v>
      </c>
      <c r="B52" s="31"/>
      <c r="C52" s="71"/>
      <c r="D52" s="31"/>
      <c r="E52" s="31">
        <v>9.5399999999999991</v>
      </c>
      <c r="F52" s="31"/>
      <c r="G52" s="64"/>
      <c r="H52" s="71"/>
      <c r="I52" s="31"/>
      <c r="J52" s="31"/>
      <c r="K52" s="29">
        <f t="shared" si="6"/>
        <v>0</v>
      </c>
      <c r="M52" s="31"/>
      <c r="N52" s="31"/>
      <c r="O52" s="31"/>
    </row>
    <row r="53" spans="1:15" x14ac:dyDescent="0.35">
      <c r="A53" s="32" t="s">
        <v>54</v>
      </c>
      <c r="B53" s="31"/>
      <c r="C53" s="71"/>
      <c r="D53" s="31"/>
      <c r="E53" s="31">
        <v>-1.28</v>
      </c>
      <c r="F53" s="31"/>
      <c r="G53" s="64"/>
      <c r="H53" s="71"/>
      <c r="I53" s="31"/>
      <c r="J53" s="31"/>
      <c r="K53" s="29">
        <f t="shared" si="6"/>
        <v>0</v>
      </c>
      <c r="M53" s="31"/>
      <c r="N53" s="31"/>
      <c r="O53" s="31"/>
    </row>
    <row r="54" spans="1:15" x14ac:dyDescent="0.35">
      <c r="A54" s="79" t="s">
        <v>136</v>
      </c>
      <c r="B54" s="31"/>
      <c r="C54" s="71"/>
      <c r="D54" s="31"/>
      <c r="E54" s="31"/>
      <c r="F54" s="31"/>
      <c r="G54" s="64"/>
      <c r="H54" s="71"/>
      <c r="I54" s="31"/>
      <c r="J54" s="31"/>
      <c r="K54" s="29">
        <f t="shared" si="6"/>
        <v>0</v>
      </c>
      <c r="M54" s="31"/>
      <c r="N54" s="31"/>
      <c r="O54" s="31"/>
    </row>
    <row r="55" spans="1:15" x14ac:dyDescent="0.35">
      <c r="A55" s="32" t="s">
        <v>55</v>
      </c>
      <c r="B55" s="31"/>
      <c r="C55" s="71"/>
      <c r="D55" s="31"/>
      <c r="E55" s="31">
        <v>-19.3</v>
      </c>
      <c r="F55" s="31"/>
      <c r="G55" s="64"/>
      <c r="H55" s="71"/>
      <c r="I55" s="31">
        <v>-1.3</v>
      </c>
      <c r="J55" s="31"/>
      <c r="K55" s="29">
        <f t="shared" si="6"/>
        <v>-1.3</v>
      </c>
      <c r="M55" s="31"/>
      <c r="N55" s="31"/>
      <c r="O55" s="31"/>
    </row>
    <row r="56" spans="1:15" x14ac:dyDescent="0.35">
      <c r="A56" s="80" t="s">
        <v>138</v>
      </c>
      <c r="B56" s="31"/>
      <c r="C56" s="71"/>
      <c r="D56" s="31"/>
      <c r="E56" s="31"/>
      <c r="F56" s="31"/>
      <c r="G56" s="64"/>
      <c r="H56" s="71"/>
      <c r="I56" s="31"/>
      <c r="J56" s="31"/>
      <c r="K56" s="29">
        <f t="shared" si="6"/>
        <v>0</v>
      </c>
      <c r="M56" s="31"/>
      <c r="N56" s="31"/>
      <c r="O56" s="31"/>
    </row>
    <row r="57" spans="1:15" x14ac:dyDescent="0.35">
      <c r="A57" s="32" t="s">
        <v>139</v>
      </c>
      <c r="B57" s="31"/>
      <c r="C57" s="71"/>
      <c r="D57" s="31"/>
      <c r="E57" s="31">
        <v>622.274</v>
      </c>
      <c r="F57" s="31"/>
      <c r="G57" s="64"/>
      <c r="H57" s="71"/>
      <c r="I57" s="31"/>
      <c r="J57" s="31"/>
      <c r="K57" s="29">
        <f t="shared" si="6"/>
        <v>0</v>
      </c>
      <c r="M57" s="31"/>
      <c r="N57" s="31"/>
      <c r="O57" s="31"/>
    </row>
    <row r="58" spans="1:15" x14ac:dyDescent="0.35">
      <c r="A58" s="32" t="s">
        <v>56</v>
      </c>
      <c r="B58" s="31"/>
      <c r="C58" s="71"/>
      <c r="D58" s="31"/>
      <c r="E58" s="31"/>
      <c r="F58" s="31"/>
      <c r="G58" s="64"/>
      <c r="H58" s="71"/>
      <c r="I58" s="31">
        <v>-16.13</v>
      </c>
      <c r="J58" s="31"/>
      <c r="K58" s="29">
        <f t="shared" si="6"/>
        <v>-16.13</v>
      </c>
      <c r="M58" s="31"/>
      <c r="N58" s="31"/>
      <c r="O58" s="31"/>
    </row>
    <row r="59" spans="1:15" x14ac:dyDescent="0.35">
      <c r="B59" s="31"/>
      <c r="C59" s="71"/>
      <c r="D59" s="31"/>
      <c r="E59" s="31"/>
      <c r="F59" s="31"/>
      <c r="G59" s="64"/>
      <c r="H59" s="71"/>
      <c r="I59" s="31"/>
      <c r="J59" s="31"/>
      <c r="K59" s="29">
        <f t="shared" si="6"/>
        <v>0</v>
      </c>
      <c r="M59" s="31"/>
      <c r="N59" s="31"/>
      <c r="O59" s="31"/>
    </row>
    <row r="60" spans="1:15" x14ac:dyDescent="0.35">
      <c r="A60" s="33"/>
      <c r="B60" s="31"/>
      <c r="C60" s="71"/>
      <c r="D60" s="31"/>
      <c r="E60" s="31"/>
      <c r="F60" s="31"/>
      <c r="G60" s="64"/>
      <c r="H60" s="71"/>
      <c r="I60" s="31"/>
      <c r="J60" s="31"/>
      <c r="K60" s="29">
        <f t="shared" si="6"/>
        <v>0</v>
      </c>
      <c r="M60" s="31"/>
      <c r="N60" s="31"/>
      <c r="O60" s="31"/>
    </row>
    <row r="61" spans="1:15" x14ac:dyDescent="0.35">
      <c r="A61" s="59" t="s">
        <v>140</v>
      </c>
      <c r="B61" s="74">
        <f>SUM(B46:B60)</f>
        <v>-0.30599999999999999</v>
      </c>
      <c r="C61" s="70"/>
      <c r="D61" s="74">
        <f>SUM(D46:D60)</f>
        <v>0</v>
      </c>
      <c r="E61" s="74">
        <f>SUM(E46:E60)</f>
        <v>626.20899999999995</v>
      </c>
      <c r="F61" s="74">
        <f>SUM(F46:F60)</f>
        <v>0</v>
      </c>
      <c r="G61" s="75">
        <f>SUM(B61:F61)</f>
        <v>625.90299999999991</v>
      </c>
      <c r="H61" s="70"/>
      <c r="I61" s="74">
        <f>SUM(I46:I60)</f>
        <v>-17.43</v>
      </c>
      <c r="J61" s="74">
        <f>SUM(J46:J60)</f>
        <v>0</v>
      </c>
      <c r="K61" s="74">
        <f t="shared" si="6"/>
        <v>-17.43</v>
      </c>
      <c r="L61" s="74"/>
      <c r="M61" s="74">
        <f>SUM(M46:M60)</f>
        <v>0</v>
      </c>
      <c r="N61" s="31"/>
      <c r="O61" s="74">
        <f>SUM(O46:O60)</f>
        <v>0</v>
      </c>
    </row>
    <row r="62" spans="1:15" x14ac:dyDescent="0.35">
      <c r="B62" s="31"/>
      <c r="C62" s="71"/>
      <c r="D62" s="31"/>
      <c r="E62" s="31"/>
      <c r="F62" s="31"/>
      <c r="G62" s="64"/>
      <c r="H62" s="71"/>
      <c r="I62" s="31"/>
      <c r="J62" s="31"/>
      <c r="K62" s="31"/>
      <c r="M62" s="31"/>
      <c r="N62" s="31"/>
      <c r="O62" s="31"/>
    </row>
    <row r="63" spans="1:15" x14ac:dyDescent="0.35">
      <c r="A63" s="81" t="s">
        <v>141</v>
      </c>
      <c r="B63" s="82">
        <f>B43+B61</f>
        <v>313.90000000000003</v>
      </c>
      <c r="C63" s="82">
        <f>C43+C61</f>
        <v>0</v>
      </c>
      <c r="D63" s="82">
        <f>D43+D61</f>
        <v>20</v>
      </c>
      <c r="E63" s="82">
        <f t="shared" ref="E63:M63" si="7">E43+E61</f>
        <v>2647.7640000000001</v>
      </c>
      <c r="F63" s="82">
        <f t="shared" si="7"/>
        <v>7.55</v>
      </c>
      <c r="G63" s="82">
        <f>G43+G61</f>
        <v>2989.2139999999999</v>
      </c>
      <c r="H63" s="82">
        <f t="shared" si="7"/>
        <v>0</v>
      </c>
      <c r="I63" s="82">
        <f>I43+I61</f>
        <v>5912.6859999999988</v>
      </c>
      <c r="J63" s="82">
        <f>J43+J61</f>
        <v>2909.509</v>
      </c>
      <c r="K63" s="82">
        <f>K43+K61</f>
        <v>8822.1949999999997</v>
      </c>
      <c r="L63" s="82">
        <f t="shared" si="7"/>
        <v>0</v>
      </c>
      <c r="M63" s="82">
        <f t="shared" si="7"/>
        <v>1695.91</v>
      </c>
      <c r="N63" s="83"/>
      <c r="O63" s="82">
        <f>O43+O61</f>
        <v>0</v>
      </c>
    </row>
    <row r="64" spans="1:15" x14ac:dyDescent="0.35">
      <c r="A64" s="63"/>
      <c r="B64" s="48"/>
      <c r="D64" s="48"/>
      <c r="E64" s="48"/>
      <c r="F64" s="48"/>
      <c r="G64" s="48"/>
      <c r="I64" s="48"/>
      <c r="J64" s="48"/>
      <c r="K64" s="48"/>
      <c r="L64" s="67"/>
      <c r="M64" s="68"/>
    </row>
    <row r="65" spans="1:13" x14ac:dyDescent="0.35">
      <c r="A65" s="47" t="s">
        <v>142</v>
      </c>
      <c r="B65" s="47"/>
      <c r="D65" s="47"/>
      <c r="E65" s="47"/>
      <c r="F65" s="47"/>
      <c r="G65" s="47"/>
      <c r="I65" s="47"/>
      <c r="J65" s="47"/>
      <c r="K65" s="47"/>
      <c r="L65" s="67"/>
      <c r="M65" s="47"/>
    </row>
    <row r="66" spans="1:13" x14ac:dyDescent="0.35">
      <c r="A66" s="84" t="s">
        <v>117</v>
      </c>
      <c r="B66" s="48"/>
      <c r="D66" s="48"/>
      <c r="E66" s="48"/>
      <c r="F66" s="48"/>
      <c r="G66" s="48"/>
      <c r="I66" s="48"/>
      <c r="J66" s="48"/>
      <c r="K66" s="48"/>
      <c r="L66" s="67"/>
      <c r="M66" s="48"/>
    </row>
    <row r="67" spans="1:13" x14ac:dyDescent="0.35">
      <c r="A67" s="85" t="s">
        <v>16</v>
      </c>
      <c r="B67" s="86"/>
      <c r="C67" s="71"/>
      <c r="E67" s="86">
        <v>24.9</v>
      </c>
      <c r="G67" s="87">
        <f t="shared" ref="G67:G68" si="8">SUM(B67:F67)</f>
        <v>24.9</v>
      </c>
      <c r="H67" s="71"/>
      <c r="L67" s="29"/>
    </row>
    <row r="68" spans="1:13" x14ac:dyDescent="0.35">
      <c r="C68" s="71"/>
      <c r="G68" s="29">
        <f t="shared" si="8"/>
        <v>0</v>
      </c>
      <c r="H68" s="71"/>
      <c r="K68" s="29">
        <f t="shared" ref="K68" si="9">SUM(I68:J68)</f>
        <v>0</v>
      </c>
    </row>
    <row r="69" spans="1:13" x14ac:dyDescent="0.35">
      <c r="A69" s="88" t="s">
        <v>143</v>
      </c>
      <c r="B69" s="89">
        <f>SUM(B67:B68)</f>
        <v>0</v>
      </c>
      <c r="C69" s="71"/>
      <c r="D69" s="89">
        <f>SUM(D67:D68)</f>
        <v>0</v>
      </c>
      <c r="E69" s="89">
        <f>SUM(E67:E68)</f>
        <v>24.9</v>
      </c>
      <c r="F69" s="89">
        <f>SUM(F67:F68)</f>
        <v>0</v>
      </c>
      <c r="G69" s="89">
        <f>SUM(G67:G68)</f>
        <v>24.9</v>
      </c>
      <c r="H69" s="71"/>
      <c r="I69" s="89">
        <f>SUM(I67:I68)</f>
        <v>0</v>
      </c>
      <c r="J69" s="89">
        <f>SUM(J67:J68)</f>
        <v>0</v>
      </c>
      <c r="K69" s="89">
        <f>SUM(K67:K68)</f>
        <v>0</v>
      </c>
      <c r="L69" s="34"/>
      <c r="M69" s="89">
        <f>SUM(M67:M68)</f>
        <v>0</v>
      </c>
    </row>
    <row r="70" spans="1:13" x14ac:dyDescent="0.35">
      <c r="C70" s="71"/>
      <c r="H70" s="71"/>
    </row>
    <row r="71" spans="1:13" x14ac:dyDescent="0.35">
      <c r="A71" s="33" t="s">
        <v>144</v>
      </c>
      <c r="C71" s="71"/>
      <c r="H71" s="71"/>
    </row>
    <row r="72" spans="1:13" ht="25.5" customHeight="1" x14ac:dyDescent="0.35">
      <c r="A72" s="85" t="s">
        <v>145</v>
      </c>
      <c r="B72" s="86"/>
      <c r="C72" s="71"/>
      <c r="E72" s="86"/>
      <c r="H72" s="71"/>
      <c r="I72" s="87">
        <f>90+0.828</f>
        <v>90.828000000000003</v>
      </c>
      <c r="K72" s="29">
        <f t="shared" ref="K72:K73" si="10">SUM(F72:J72)</f>
        <v>90.828000000000003</v>
      </c>
    </row>
    <row r="73" spans="1:13" x14ac:dyDescent="0.35">
      <c r="A73" s="90"/>
      <c r="C73" s="71"/>
      <c r="G73" s="29">
        <f>SUM(B73:F73)</f>
        <v>0</v>
      </c>
      <c r="H73" s="71"/>
      <c r="K73" s="29">
        <f t="shared" si="10"/>
        <v>0</v>
      </c>
    </row>
    <row r="74" spans="1:13" x14ac:dyDescent="0.35">
      <c r="A74" s="88" t="s">
        <v>146</v>
      </c>
      <c r="B74" s="91">
        <f>SUM(B72:B73)</f>
        <v>0</v>
      </c>
      <c r="C74" s="71"/>
      <c r="D74" s="91">
        <f>SUM(D72:D73)</f>
        <v>0</v>
      </c>
      <c r="E74" s="91">
        <f>SUM(E72:E73)</f>
        <v>0</v>
      </c>
      <c r="F74" s="91">
        <f>SUM(F72:F73)</f>
        <v>0</v>
      </c>
      <c r="G74" s="91">
        <f>SUM(G72:G73)</f>
        <v>0</v>
      </c>
      <c r="H74" s="71"/>
      <c r="I74" s="91">
        <f>SUM(I72:I73)</f>
        <v>90.828000000000003</v>
      </c>
      <c r="J74" s="91">
        <f>SUM(J72:J73)</f>
        <v>0</v>
      </c>
      <c r="K74" s="91">
        <f>SUM(K72:K73)</f>
        <v>90.828000000000003</v>
      </c>
      <c r="M74" s="91">
        <f>SUM(M72:M73)</f>
        <v>0</v>
      </c>
    </row>
    <row r="75" spans="1:13" x14ac:dyDescent="0.35">
      <c r="C75" s="71"/>
      <c r="H75" s="71"/>
    </row>
    <row r="76" spans="1:13" x14ac:dyDescent="0.35">
      <c r="A76" s="33" t="s">
        <v>147</v>
      </c>
      <c r="C76" s="71"/>
      <c r="H76" s="71"/>
    </row>
    <row r="77" spans="1:13" x14ac:dyDescent="0.35">
      <c r="A77" s="92" t="s">
        <v>57</v>
      </c>
      <c r="B77" s="86">
        <v>-0.17899999999999999</v>
      </c>
      <c r="C77" s="71"/>
      <c r="G77" s="87">
        <f t="shared" ref="G77:G95" si="11">SUM(B77:F77)</f>
        <v>-0.17899999999999999</v>
      </c>
      <c r="H77" s="71"/>
      <c r="K77" s="29">
        <f t="shared" ref="K77:K88" si="12">SUM(I77:J77)</f>
        <v>0</v>
      </c>
    </row>
    <row r="78" spans="1:13" x14ac:dyDescent="0.35">
      <c r="A78" s="92" t="s">
        <v>58</v>
      </c>
      <c r="B78" s="86">
        <v>-0.19500000000000001</v>
      </c>
      <c r="C78" s="71"/>
      <c r="G78" s="87">
        <f t="shared" si="11"/>
        <v>-0.19500000000000001</v>
      </c>
      <c r="H78" s="71"/>
    </row>
    <row r="79" spans="1:13" x14ac:dyDescent="0.35">
      <c r="A79" s="92" t="s">
        <v>59</v>
      </c>
      <c r="C79" s="71"/>
      <c r="E79" s="86">
        <v>3.3000000000000002E-2</v>
      </c>
      <c r="G79" s="87">
        <f t="shared" si="11"/>
        <v>3.3000000000000002E-2</v>
      </c>
      <c r="H79" s="71"/>
      <c r="K79" s="29">
        <f t="shared" si="12"/>
        <v>0</v>
      </c>
    </row>
    <row r="80" spans="1:13" x14ac:dyDescent="0.35">
      <c r="A80" s="92" t="s">
        <v>60</v>
      </c>
      <c r="C80" s="71"/>
      <c r="E80" s="86">
        <v>5.8000000000000003E-2</v>
      </c>
      <c r="G80" s="87">
        <f t="shared" si="11"/>
        <v>5.8000000000000003E-2</v>
      </c>
      <c r="H80" s="71"/>
      <c r="K80" s="29">
        <f t="shared" si="12"/>
        <v>0</v>
      </c>
    </row>
    <row r="81" spans="1:15" x14ac:dyDescent="0.35">
      <c r="A81" s="92" t="s">
        <v>61</v>
      </c>
      <c r="B81" s="86">
        <v>0.04</v>
      </c>
      <c r="C81" s="71"/>
      <c r="G81" s="87">
        <f t="shared" si="11"/>
        <v>0.04</v>
      </c>
      <c r="H81" s="71"/>
      <c r="K81" s="29">
        <f t="shared" si="12"/>
        <v>0</v>
      </c>
    </row>
    <row r="82" spans="1:15" x14ac:dyDescent="0.35">
      <c r="A82" s="92" t="s">
        <v>62</v>
      </c>
      <c r="B82" s="86">
        <v>0.05</v>
      </c>
      <c r="C82" s="71"/>
      <c r="G82" s="87">
        <f t="shared" si="11"/>
        <v>0.05</v>
      </c>
      <c r="H82" s="71"/>
      <c r="K82" s="29">
        <f t="shared" si="12"/>
        <v>0</v>
      </c>
    </row>
    <row r="83" spans="1:15" x14ac:dyDescent="0.35">
      <c r="A83" s="92" t="s">
        <v>63</v>
      </c>
      <c r="C83" s="71"/>
      <c r="G83" s="29">
        <f t="shared" si="11"/>
        <v>0</v>
      </c>
      <c r="H83" s="71"/>
      <c r="I83" s="87">
        <v>-0.26600000000000001</v>
      </c>
      <c r="K83" s="29">
        <f t="shared" si="12"/>
        <v>-0.26600000000000001</v>
      </c>
    </row>
    <row r="84" spans="1:15" x14ac:dyDescent="0.35">
      <c r="A84" s="92" t="s">
        <v>64</v>
      </c>
      <c r="C84" s="71"/>
      <c r="E84" s="86">
        <v>-1.8520000000000001</v>
      </c>
      <c r="G84" s="87">
        <f t="shared" si="11"/>
        <v>-1.8520000000000001</v>
      </c>
      <c r="H84" s="71"/>
      <c r="K84" s="29">
        <f t="shared" si="12"/>
        <v>0</v>
      </c>
    </row>
    <row r="85" spans="1:15" x14ac:dyDescent="0.35">
      <c r="A85" s="92" t="s">
        <v>62</v>
      </c>
      <c r="C85" s="71"/>
      <c r="E85" s="86">
        <v>3.9</v>
      </c>
      <c r="G85" s="87">
        <f t="shared" si="11"/>
        <v>3.9</v>
      </c>
      <c r="H85" s="71"/>
      <c r="K85" s="29">
        <f t="shared" si="12"/>
        <v>0</v>
      </c>
    </row>
    <row r="86" spans="1:15" x14ac:dyDescent="0.35">
      <c r="A86" s="92" t="s">
        <v>65</v>
      </c>
      <c r="C86" s="71"/>
      <c r="E86" s="86">
        <v>16</v>
      </c>
      <c r="G86" s="87">
        <f t="shared" si="11"/>
        <v>16</v>
      </c>
      <c r="H86" s="71"/>
      <c r="K86" s="29">
        <f t="shared" si="12"/>
        <v>0</v>
      </c>
      <c r="O86" s="32">
        <f>-16+16</f>
        <v>0</v>
      </c>
    </row>
    <row r="87" spans="1:15" x14ac:dyDescent="0.35">
      <c r="A87" s="92" t="s">
        <v>66</v>
      </c>
      <c r="B87" s="29" t="s">
        <v>148</v>
      </c>
      <c r="C87" s="71"/>
      <c r="E87" s="86">
        <v>-29.791</v>
      </c>
      <c r="G87" s="87">
        <f t="shared" si="11"/>
        <v>-29.791</v>
      </c>
      <c r="H87" s="71"/>
      <c r="K87" s="29">
        <f t="shared" si="12"/>
        <v>0</v>
      </c>
    </row>
    <row r="88" spans="1:15" x14ac:dyDescent="0.35">
      <c r="A88" s="92" t="s">
        <v>67</v>
      </c>
      <c r="C88" s="71"/>
      <c r="E88" s="86">
        <f>-1.2+0.92</f>
        <v>-0.27999999999999992</v>
      </c>
      <c r="G88" s="87">
        <f t="shared" si="11"/>
        <v>-0.27999999999999992</v>
      </c>
      <c r="H88" s="71"/>
      <c r="K88" s="29">
        <f t="shared" si="12"/>
        <v>0</v>
      </c>
    </row>
    <row r="89" spans="1:15" x14ac:dyDescent="0.35">
      <c r="A89" s="92" t="s">
        <v>68</v>
      </c>
      <c r="B89" s="29">
        <v>0.123</v>
      </c>
      <c r="C89" s="71"/>
      <c r="G89" s="87">
        <f>SUM(B89:F89)</f>
        <v>0.123</v>
      </c>
      <c r="H89" s="71"/>
    </row>
    <row r="90" spans="1:15" x14ac:dyDescent="0.35">
      <c r="A90" s="92" t="s">
        <v>149</v>
      </c>
      <c r="C90" s="71"/>
      <c r="E90" s="86">
        <v>0.27</v>
      </c>
      <c r="G90" s="87">
        <f>SUM(B90:F90)</f>
        <v>0.27</v>
      </c>
      <c r="H90" s="71"/>
      <c r="I90" s="87">
        <v>0.93</v>
      </c>
      <c r="K90" s="29">
        <f t="shared" ref="K90:K95" si="13">SUM(I90:J90)</f>
        <v>0.93</v>
      </c>
    </row>
    <row r="91" spans="1:15" ht="26.5" x14ac:dyDescent="0.35">
      <c r="A91" s="85" t="s">
        <v>150</v>
      </c>
      <c r="C91" s="71"/>
      <c r="G91" s="29">
        <f>SUM(B91:F91)</f>
        <v>0</v>
      </c>
      <c r="H91" s="71"/>
      <c r="I91" s="87">
        <v>-1.5</v>
      </c>
      <c r="K91" s="29">
        <f t="shared" si="13"/>
        <v>-1.5</v>
      </c>
    </row>
    <row r="92" spans="1:15" x14ac:dyDescent="0.35">
      <c r="A92" s="85" t="s">
        <v>151</v>
      </c>
      <c r="C92" s="71"/>
      <c r="E92" s="86">
        <v>-6.48</v>
      </c>
      <c r="G92" s="87">
        <f t="shared" si="11"/>
        <v>-6.48</v>
      </c>
      <c r="H92" s="71"/>
      <c r="K92" s="29">
        <f t="shared" si="13"/>
        <v>0</v>
      </c>
    </row>
    <row r="93" spans="1:15" ht="26.5" x14ac:dyDescent="0.35">
      <c r="A93" s="85" t="s">
        <v>152</v>
      </c>
      <c r="C93" s="71"/>
      <c r="E93" s="93">
        <v>0.17699999999999999</v>
      </c>
      <c r="G93" s="87">
        <f t="shared" si="11"/>
        <v>0.17699999999999999</v>
      </c>
      <c r="H93" s="71"/>
      <c r="K93" s="29">
        <f t="shared" si="13"/>
        <v>0</v>
      </c>
    </row>
    <row r="94" spans="1:15" ht="26.5" x14ac:dyDescent="0.35">
      <c r="A94" s="85" t="s">
        <v>153</v>
      </c>
      <c r="C94" s="71"/>
      <c r="E94" s="93">
        <v>6.5</v>
      </c>
      <c r="G94" s="87">
        <f t="shared" si="11"/>
        <v>6.5</v>
      </c>
      <c r="H94" s="71"/>
    </row>
    <row r="95" spans="1:15" x14ac:dyDescent="0.35">
      <c r="C95" s="71"/>
      <c r="G95" s="29">
        <f t="shared" si="11"/>
        <v>0</v>
      </c>
      <c r="H95" s="71"/>
      <c r="K95" s="29">
        <f t="shared" si="13"/>
        <v>0</v>
      </c>
    </row>
    <row r="96" spans="1:15" x14ac:dyDescent="0.35">
      <c r="A96" s="88" t="s">
        <v>154</v>
      </c>
      <c r="B96" s="91">
        <f>SUM(B77:B95)</f>
        <v>-0.16100000000000003</v>
      </c>
      <c r="C96" s="71"/>
      <c r="D96" s="91">
        <f>SUM(D77:D95)</f>
        <v>0</v>
      </c>
      <c r="E96" s="91">
        <f>SUM(E77:E95)</f>
        <v>-11.465000000000003</v>
      </c>
      <c r="F96" s="91">
        <f>SUM(F77:F95)</f>
        <v>0</v>
      </c>
      <c r="G96" s="91">
        <f>SUM(G77:G95)</f>
        <v>-11.626000000000001</v>
      </c>
      <c r="H96" s="71"/>
      <c r="I96" s="91">
        <f>SUM(I77:I95)</f>
        <v>-0.83599999999999997</v>
      </c>
      <c r="J96" s="91">
        <f>SUM(J77:J95)</f>
        <v>0</v>
      </c>
      <c r="K96" s="91">
        <f>SUM(K77:K95)</f>
        <v>-0.83599999999999997</v>
      </c>
      <c r="M96" s="91">
        <f>SUM(M77:M95)</f>
        <v>0</v>
      </c>
    </row>
    <row r="97" spans="1:13" x14ac:dyDescent="0.35">
      <c r="C97" s="71"/>
      <c r="H97" s="71"/>
    </row>
    <row r="98" spans="1:13" x14ac:dyDescent="0.35">
      <c r="A98" s="33" t="s">
        <v>155</v>
      </c>
      <c r="C98" s="71"/>
      <c r="H98" s="71"/>
    </row>
    <row r="99" spans="1:13" x14ac:dyDescent="0.35">
      <c r="A99" s="92" t="s">
        <v>156</v>
      </c>
      <c r="C99" s="71"/>
      <c r="H99" s="71"/>
      <c r="L99" s="29"/>
      <c r="M99" s="29">
        <v>116</v>
      </c>
    </row>
    <row r="100" spans="1:13" x14ac:dyDescent="0.35">
      <c r="A100" s="94" t="s">
        <v>157</v>
      </c>
      <c r="C100" s="71"/>
      <c r="H100" s="71"/>
      <c r="L100" s="29"/>
      <c r="M100" s="29">
        <v>31.213000000000001</v>
      </c>
    </row>
    <row r="101" spans="1:13" x14ac:dyDescent="0.35">
      <c r="A101" s="92" t="s">
        <v>158</v>
      </c>
      <c r="C101" s="71"/>
      <c r="H101" s="71"/>
      <c r="L101" s="29"/>
      <c r="M101" s="29">
        <v>23</v>
      </c>
    </row>
    <row r="102" spans="1:13" x14ac:dyDescent="0.35">
      <c r="A102" s="92" t="s">
        <v>159</v>
      </c>
      <c r="C102" s="71"/>
      <c r="H102" s="71"/>
      <c r="L102" s="29"/>
      <c r="M102" s="29">
        <v>3.8250000000000002</v>
      </c>
    </row>
    <row r="103" spans="1:13" x14ac:dyDescent="0.35">
      <c r="A103" s="94" t="s">
        <v>160</v>
      </c>
      <c r="C103" s="71"/>
      <c r="H103" s="71"/>
      <c r="L103" s="29"/>
      <c r="M103" s="29">
        <v>1.75</v>
      </c>
    </row>
    <row r="104" spans="1:13" x14ac:dyDescent="0.35">
      <c r="A104" s="92" t="s">
        <v>161</v>
      </c>
      <c r="C104" s="71"/>
      <c r="H104" s="71"/>
      <c r="L104" s="29"/>
      <c r="M104" s="29">
        <v>-3.427</v>
      </c>
    </row>
    <row r="105" spans="1:13" x14ac:dyDescent="0.35">
      <c r="A105" s="92" t="s">
        <v>162</v>
      </c>
      <c r="C105" s="71"/>
      <c r="H105" s="71"/>
      <c r="L105" s="29"/>
      <c r="M105" s="29">
        <v>2.2000000000000002</v>
      </c>
    </row>
    <row r="106" spans="1:13" x14ac:dyDescent="0.35">
      <c r="A106" s="94" t="s">
        <v>163</v>
      </c>
      <c r="C106" s="71"/>
      <c r="H106" s="71"/>
      <c r="L106" s="29"/>
      <c r="M106" s="29">
        <v>-0.99099999999999999</v>
      </c>
    </row>
    <row r="107" spans="1:13" x14ac:dyDescent="0.35">
      <c r="A107" s="94" t="s">
        <v>164</v>
      </c>
      <c r="C107" s="71"/>
      <c r="H107" s="71"/>
      <c r="L107" s="29"/>
    </row>
    <row r="108" spans="1:13" x14ac:dyDescent="0.35">
      <c r="C108" s="71"/>
      <c r="G108" s="29">
        <f>SUM(B108:F108)</f>
        <v>0</v>
      </c>
      <c r="H108" s="71"/>
      <c r="K108" s="29">
        <f>SUM(I108:J108)</f>
        <v>0</v>
      </c>
    </row>
    <row r="109" spans="1:13" x14ac:dyDescent="0.35">
      <c r="A109" s="88" t="s">
        <v>165</v>
      </c>
      <c r="B109" s="91">
        <f>SUM(B108:B108)</f>
        <v>0</v>
      </c>
      <c r="C109" s="71"/>
      <c r="D109" s="91">
        <f>SUM(D108:D108)</f>
        <v>0</v>
      </c>
      <c r="E109" s="91">
        <f>SUM(E108:E108)</f>
        <v>0</v>
      </c>
      <c r="F109" s="91">
        <f>SUM(F108:F108)</f>
        <v>0</v>
      </c>
      <c r="G109" s="91">
        <f>SUM(G108:G108)</f>
        <v>0</v>
      </c>
      <c r="H109" s="71"/>
      <c r="I109" s="91">
        <f>SUM(I108:I108)</f>
        <v>0</v>
      </c>
      <c r="J109" s="91">
        <f>J107</f>
        <v>0</v>
      </c>
      <c r="K109" s="91">
        <f>SUM(K108:K108)</f>
        <v>0</v>
      </c>
      <c r="M109" s="91">
        <f>SUM(M99:M108)</f>
        <v>173.56999999999996</v>
      </c>
    </row>
    <row r="110" spans="1:13" x14ac:dyDescent="0.35">
      <c r="C110" s="71"/>
      <c r="H110" s="71"/>
    </row>
    <row r="111" spans="1:13" x14ac:dyDescent="0.35">
      <c r="A111" s="33" t="s">
        <v>166</v>
      </c>
      <c r="C111" s="71"/>
      <c r="H111" s="71"/>
    </row>
    <row r="112" spans="1:13" x14ac:dyDescent="0.35">
      <c r="A112" s="92" t="s">
        <v>167</v>
      </c>
      <c r="C112" s="71"/>
      <c r="E112" s="86"/>
      <c r="F112" s="86"/>
      <c r="G112" s="86">
        <f t="shared" ref="G112:G115" si="14">SUM(B112:F112)</f>
        <v>0</v>
      </c>
      <c r="H112" s="29"/>
      <c r="I112" s="87">
        <v>-500</v>
      </c>
      <c r="J112" s="86"/>
      <c r="K112" s="86">
        <f>SUM(I112:J112)</f>
        <v>-500</v>
      </c>
    </row>
    <row r="113" spans="1:15" x14ac:dyDescent="0.35">
      <c r="A113" s="92" t="s">
        <v>168</v>
      </c>
      <c r="C113" s="71"/>
      <c r="E113" s="86"/>
      <c r="F113" s="86"/>
      <c r="G113" s="86"/>
      <c r="H113" s="29"/>
      <c r="I113" s="87">
        <f>-500+399</f>
        <v>-101</v>
      </c>
      <c r="J113" s="86"/>
      <c r="K113" s="86">
        <f>SUM(I113:J113)</f>
        <v>-101</v>
      </c>
    </row>
    <row r="114" spans="1:15" x14ac:dyDescent="0.35">
      <c r="A114" s="94" t="s">
        <v>169</v>
      </c>
      <c r="C114" s="71"/>
      <c r="E114" s="86"/>
      <c r="F114" s="86"/>
      <c r="G114" s="86">
        <f t="shared" si="14"/>
        <v>0</v>
      </c>
      <c r="H114" s="29"/>
      <c r="I114" s="86"/>
      <c r="J114" s="86"/>
      <c r="K114" s="86"/>
    </row>
    <row r="115" spans="1:15" s="95" customFormat="1" x14ac:dyDescent="0.35">
      <c r="B115" s="96"/>
      <c r="C115" s="97"/>
      <c r="D115" s="96"/>
      <c r="E115" s="96"/>
      <c r="F115" s="96"/>
      <c r="G115" s="29">
        <f t="shared" si="14"/>
        <v>0</v>
      </c>
      <c r="H115" s="97"/>
      <c r="I115" s="96"/>
      <c r="J115" s="96"/>
      <c r="K115" s="29">
        <f>SUM(I115:J115)</f>
        <v>0</v>
      </c>
      <c r="L115" s="98"/>
      <c r="M115" s="96"/>
    </row>
    <row r="116" spans="1:15" x14ac:dyDescent="0.35">
      <c r="A116" s="88" t="s">
        <v>170</v>
      </c>
      <c r="B116" s="91">
        <f>SUM(B112:B115)</f>
        <v>0</v>
      </c>
      <c r="C116" s="71"/>
      <c r="D116" s="91">
        <f>SUM(D112:D115)</f>
        <v>0</v>
      </c>
      <c r="E116" s="91">
        <f>SUM(E112:E115)</f>
        <v>0</v>
      </c>
      <c r="F116" s="91">
        <f>SUM(F112:F115)</f>
        <v>0</v>
      </c>
      <c r="G116" s="91">
        <f>SUM(G112:G115)</f>
        <v>0</v>
      </c>
      <c r="H116" s="71"/>
      <c r="I116" s="91">
        <f>SUM(I112:I115)</f>
        <v>-601</v>
      </c>
      <c r="J116" s="91">
        <f>SUM(J112:J115)</f>
        <v>0</v>
      </c>
      <c r="K116" s="91">
        <f>SUM(K112:K115)</f>
        <v>-601</v>
      </c>
      <c r="M116" s="91">
        <f>SUM(M112:M115)</f>
        <v>0</v>
      </c>
    </row>
    <row r="117" spans="1:15" x14ac:dyDescent="0.35">
      <c r="C117" s="71"/>
      <c r="H117" s="71"/>
    </row>
    <row r="118" spans="1:15" x14ac:dyDescent="0.35">
      <c r="A118" s="33" t="s">
        <v>19</v>
      </c>
      <c r="C118" s="71"/>
      <c r="G118" s="29">
        <f>SUM(B118:F118)</f>
        <v>0</v>
      </c>
      <c r="H118" s="71"/>
      <c r="K118" s="29">
        <f t="shared" ref="K118:K124" si="15">SUM(I118:J118)</f>
        <v>0</v>
      </c>
    </row>
    <row r="119" spans="1:15" x14ac:dyDescent="0.35">
      <c r="A119" s="94" t="s">
        <v>13</v>
      </c>
      <c r="C119" s="71"/>
      <c r="E119" s="86">
        <v>-4.9000000000000002E-2</v>
      </c>
      <c r="G119" s="87">
        <f t="shared" ref="G119:G124" si="16">SUM(B119:F119)</f>
        <v>-4.9000000000000002E-2</v>
      </c>
      <c r="H119" s="71"/>
      <c r="J119" s="86">
        <v>0</v>
      </c>
      <c r="K119" s="29">
        <f t="shared" si="15"/>
        <v>0</v>
      </c>
    </row>
    <row r="120" spans="1:15" x14ac:dyDescent="0.35">
      <c r="A120" s="94" t="s">
        <v>20</v>
      </c>
      <c r="B120" s="86">
        <v>-0.76200000000000001</v>
      </c>
      <c r="C120" s="71"/>
      <c r="E120" s="86"/>
      <c r="G120" s="87">
        <f>SUM(B120:F120)</f>
        <v>-0.76200000000000001</v>
      </c>
      <c r="H120" s="71"/>
      <c r="J120" s="86"/>
    </row>
    <row r="121" spans="1:15" x14ac:dyDescent="0.35">
      <c r="A121" s="94" t="s">
        <v>21</v>
      </c>
      <c r="C121" s="71"/>
      <c r="E121" s="86">
        <v>-45</v>
      </c>
      <c r="G121" s="87">
        <f t="shared" si="16"/>
        <v>-45</v>
      </c>
      <c r="H121" s="71"/>
      <c r="J121" s="86"/>
      <c r="K121" s="29">
        <f t="shared" si="15"/>
        <v>0</v>
      </c>
    </row>
    <row r="122" spans="1:15" x14ac:dyDescent="0.35">
      <c r="A122" s="94" t="s">
        <v>22</v>
      </c>
      <c r="C122" s="71"/>
      <c r="E122" s="86"/>
      <c r="G122" s="29">
        <f t="shared" si="16"/>
        <v>0</v>
      </c>
      <c r="H122" s="71"/>
      <c r="I122" s="87">
        <f>-673-215</f>
        <v>-888</v>
      </c>
      <c r="J122" s="86"/>
      <c r="K122" s="29">
        <f t="shared" si="15"/>
        <v>-888</v>
      </c>
    </row>
    <row r="123" spans="1:15" x14ac:dyDescent="0.35">
      <c r="A123" s="94" t="s">
        <v>23</v>
      </c>
      <c r="C123" s="71"/>
      <c r="E123" s="86"/>
      <c r="G123" s="29">
        <f t="shared" si="16"/>
        <v>0</v>
      </c>
      <c r="H123" s="71"/>
      <c r="J123" s="87">
        <v>-71.605000000000004</v>
      </c>
      <c r="K123" s="29">
        <f t="shared" si="15"/>
        <v>-71.605000000000004</v>
      </c>
    </row>
    <row r="124" spans="1:15" x14ac:dyDescent="0.35">
      <c r="C124" s="71"/>
      <c r="G124" s="29">
        <f t="shared" si="16"/>
        <v>0</v>
      </c>
      <c r="H124" s="71"/>
      <c r="K124" s="29">
        <f t="shared" si="15"/>
        <v>0</v>
      </c>
    </row>
    <row r="125" spans="1:15" x14ac:dyDescent="0.35">
      <c r="A125" s="88" t="s">
        <v>171</v>
      </c>
      <c r="B125" s="91">
        <f>SUM(B119:B124)</f>
        <v>-0.76200000000000001</v>
      </c>
      <c r="C125" s="71"/>
      <c r="D125" s="91">
        <f>SUM(D119:D124)</f>
        <v>0</v>
      </c>
      <c r="E125" s="91">
        <f>SUM(E119:E124)</f>
        <v>-45.048999999999999</v>
      </c>
      <c r="F125" s="91">
        <f>SUM(F119:F124)</f>
        <v>0</v>
      </c>
      <c r="G125" s="91">
        <f>SUM(G119:G124)</f>
        <v>-45.811</v>
      </c>
      <c r="H125" s="71"/>
      <c r="I125" s="91">
        <f>SUM(I119:I124)</f>
        <v>-888</v>
      </c>
      <c r="J125" s="91">
        <f>SUM(J119:J124)</f>
        <v>-71.605000000000004</v>
      </c>
      <c r="K125" s="91">
        <f>SUM(K119:K124)</f>
        <v>-959.60500000000002</v>
      </c>
      <c r="M125" s="91">
        <f>SUM(M119:M124)</f>
        <v>0</v>
      </c>
    </row>
    <row r="126" spans="1:15" x14ac:dyDescent="0.35">
      <c r="C126" s="71"/>
      <c r="H126" s="71"/>
    </row>
    <row r="127" spans="1:15" x14ac:dyDescent="0.35">
      <c r="A127" s="33" t="s">
        <v>172</v>
      </c>
      <c r="C127" s="71"/>
      <c r="G127" s="29">
        <f>SUM(B127:F127)</f>
        <v>0</v>
      </c>
      <c r="H127" s="71"/>
      <c r="K127" s="29">
        <f t="shared" ref="K127:K128" si="17">SUM(I127:J127)</f>
        <v>0</v>
      </c>
      <c r="L127" s="71"/>
      <c r="O127" s="29"/>
    </row>
    <row r="128" spans="1:15" x14ac:dyDescent="0.35">
      <c r="A128" s="92" t="s">
        <v>173</v>
      </c>
      <c r="B128" s="93">
        <v>2.3E-2</v>
      </c>
      <c r="C128" s="71"/>
      <c r="G128" s="87">
        <f>SUM(B128:F128)</f>
        <v>2.3E-2</v>
      </c>
      <c r="H128" s="71"/>
      <c r="K128" s="29">
        <f t="shared" si="17"/>
        <v>0</v>
      </c>
      <c r="L128" s="71"/>
      <c r="O128" s="29"/>
    </row>
    <row r="129" spans="1:15" x14ac:dyDescent="0.35">
      <c r="A129" s="88" t="s">
        <v>171</v>
      </c>
      <c r="B129" s="91">
        <f>SUM(B128)</f>
        <v>2.3E-2</v>
      </c>
      <c r="C129" s="71"/>
      <c r="D129" s="91">
        <f t="shared" ref="D129:F129" si="18">SUM(D128)</f>
        <v>0</v>
      </c>
      <c r="E129" s="91">
        <f t="shared" si="18"/>
        <v>0</v>
      </c>
      <c r="F129" s="91">
        <f t="shared" si="18"/>
        <v>0</v>
      </c>
      <c r="G129" s="91">
        <f>SUM(G128)</f>
        <v>2.3E-2</v>
      </c>
      <c r="H129" s="71"/>
      <c r="I129" s="91">
        <f t="shared" ref="I129:K129" si="19">SUM(I128)</f>
        <v>0</v>
      </c>
      <c r="J129" s="91">
        <f t="shared" si="19"/>
        <v>0</v>
      </c>
      <c r="K129" s="91">
        <f t="shared" si="19"/>
        <v>0</v>
      </c>
      <c r="L129" s="71"/>
      <c r="M129" s="91">
        <f>SUM(M128)</f>
        <v>0</v>
      </c>
      <c r="O129" s="91"/>
    </row>
    <row r="130" spans="1:15" x14ac:dyDescent="0.35">
      <c r="C130" s="71"/>
      <c r="G130" s="29">
        <f t="shared" ref="G130:G136" si="20">SUM(B130:F130)</f>
        <v>0</v>
      </c>
      <c r="H130" s="71"/>
    </row>
    <row r="131" spans="1:15" x14ac:dyDescent="0.35">
      <c r="A131" s="99" t="s">
        <v>174</v>
      </c>
      <c r="C131" s="71"/>
      <c r="G131" s="29">
        <f t="shared" si="20"/>
        <v>0</v>
      </c>
      <c r="H131" s="71"/>
    </row>
    <row r="132" spans="1:15" x14ac:dyDescent="0.35">
      <c r="A132" s="100" t="s">
        <v>83</v>
      </c>
      <c r="B132" s="29">
        <v>1.843</v>
      </c>
      <c r="C132" s="71"/>
      <c r="G132" s="87">
        <f t="shared" si="20"/>
        <v>1.843</v>
      </c>
      <c r="H132" s="71"/>
    </row>
    <row r="133" spans="1:15" x14ac:dyDescent="0.35">
      <c r="A133" s="100" t="s">
        <v>84</v>
      </c>
      <c r="B133" s="29">
        <v>10.118</v>
      </c>
      <c r="C133" s="71"/>
      <c r="E133" s="29">
        <v>28.823</v>
      </c>
      <c r="G133" s="87">
        <f>SUM(B133:F133)</f>
        <v>38.941000000000003</v>
      </c>
      <c r="H133" s="71"/>
    </row>
    <row r="134" spans="1:15" x14ac:dyDescent="0.35">
      <c r="A134" s="100" t="s">
        <v>85</v>
      </c>
      <c r="C134" s="71"/>
      <c r="E134" s="29">
        <v>5</v>
      </c>
      <c r="G134" s="87">
        <f t="shared" si="20"/>
        <v>5</v>
      </c>
      <c r="H134" s="71"/>
    </row>
    <row r="135" spans="1:15" x14ac:dyDescent="0.35">
      <c r="A135" s="100" t="s">
        <v>86</v>
      </c>
      <c r="C135" s="71"/>
      <c r="E135" s="29">
        <v>84.4</v>
      </c>
      <c r="G135" s="87">
        <f t="shared" si="20"/>
        <v>84.4</v>
      </c>
      <c r="H135" s="71"/>
    </row>
    <row r="136" spans="1:15" x14ac:dyDescent="0.35">
      <c r="C136" s="71"/>
      <c r="G136" s="29">
        <f t="shared" si="20"/>
        <v>0</v>
      </c>
      <c r="H136" s="71"/>
    </row>
    <row r="137" spans="1:15" x14ac:dyDescent="0.35">
      <c r="A137" s="88" t="s">
        <v>175</v>
      </c>
      <c r="B137" s="91">
        <f>SUM(B132:B136)</f>
        <v>11.961</v>
      </c>
      <c r="C137" s="71"/>
      <c r="D137" s="91">
        <f>SUM(D132:D136)</f>
        <v>0</v>
      </c>
      <c r="E137" s="91">
        <f>SUM(E132:E136)</f>
        <v>118.22300000000001</v>
      </c>
      <c r="F137" s="91">
        <f>SUM(F132:F136)</f>
        <v>0</v>
      </c>
      <c r="G137" s="91">
        <f>SUM(G132:G136)</f>
        <v>130.18400000000003</v>
      </c>
      <c r="H137" s="71"/>
      <c r="I137" s="91"/>
      <c r="J137" s="91"/>
      <c r="K137" s="91"/>
      <c r="M137" s="91"/>
    </row>
    <row r="138" spans="1:15" x14ac:dyDescent="0.35">
      <c r="C138" s="71"/>
      <c r="H138" s="71"/>
    </row>
    <row r="139" spans="1:15" x14ac:dyDescent="0.35">
      <c r="A139" s="101" t="s">
        <v>176</v>
      </c>
      <c r="B139" s="102">
        <f>B63+B69+B74+B96+B109+B116+B125+B129+B137</f>
        <v>324.96100000000007</v>
      </c>
      <c r="C139" s="71"/>
      <c r="D139" s="102">
        <f>D63+D69+D74+D96+D109+D116+D125+D129+D137</f>
        <v>20</v>
      </c>
      <c r="E139" s="102">
        <f>E63+E69+E74+E96+E109+E116+E125+E129+E137</f>
        <v>2734.373</v>
      </c>
      <c r="F139" s="102">
        <f>F63+F69+F74+F96+F109+F116+F125+F129+F137</f>
        <v>7.55</v>
      </c>
      <c r="G139" s="102">
        <f>G63+G69+G74+G96+G109+G116+G125+G129+G137</f>
        <v>3086.884</v>
      </c>
      <c r="H139" s="71"/>
      <c r="I139" s="102">
        <f>I63+I69+I74+I96+I109+I116+I125+I129+I137</f>
        <v>4513.677999999999</v>
      </c>
      <c r="J139" s="102">
        <f>J63+J69+J74+J96+J109+J116+J125+J129+J137</f>
        <v>2837.904</v>
      </c>
      <c r="K139" s="102">
        <f>K63+K69+K74+K96+K109+K116+K125+K129+K137</f>
        <v>7351.5820000000003</v>
      </c>
      <c r="L139" s="67"/>
      <c r="M139" s="102">
        <f>M63+M69+M74+M96+M109+M116+M125+M129+M137</f>
        <v>1869.48</v>
      </c>
    </row>
    <row r="140" spans="1:15" x14ac:dyDescent="0.35">
      <c r="B140" s="29">
        <f>B139-B141</f>
        <v>11.061000000000035</v>
      </c>
      <c r="C140" s="71"/>
      <c r="G140" s="29">
        <f>G139-G141</f>
        <v>97.670000000000073</v>
      </c>
      <c r="H140" s="71"/>
      <c r="I140" s="29">
        <f>I141-I139</f>
        <v>1399.0079999999998</v>
      </c>
      <c r="K140" s="29">
        <f>K141-K139</f>
        <v>1470.6129999999994</v>
      </c>
      <c r="M140" s="29">
        <f>M139-M141</f>
        <v>173.56999999999994</v>
      </c>
    </row>
    <row r="141" spans="1:15" x14ac:dyDescent="0.35">
      <c r="A141" s="65" t="s">
        <v>177</v>
      </c>
      <c r="B141" s="66">
        <f>B63</f>
        <v>313.90000000000003</v>
      </c>
      <c r="C141" s="71"/>
      <c r="D141" s="66">
        <f>D63</f>
        <v>20</v>
      </c>
      <c r="E141" s="66">
        <f>E63</f>
        <v>2647.7640000000001</v>
      </c>
      <c r="F141" s="66">
        <f>F63</f>
        <v>7.55</v>
      </c>
      <c r="G141" s="66">
        <f>G63</f>
        <v>2989.2139999999999</v>
      </c>
      <c r="H141" s="71"/>
      <c r="I141" s="66">
        <f>I63</f>
        <v>5912.6859999999988</v>
      </c>
      <c r="J141" s="66">
        <f>J63</f>
        <v>2909.509</v>
      </c>
      <c r="K141" s="66">
        <f>K63</f>
        <v>8822.1949999999997</v>
      </c>
      <c r="L141" s="67"/>
      <c r="M141" s="66">
        <f>M63</f>
        <v>1695.91</v>
      </c>
      <c r="N141" s="103"/>
      <c r="O141" s="104"/>
    </row>
    <row r="143" spans="1:15" ht="13" x14ac:dyDescent="0.3">
      <c r="A143" s="32" t="s">
        <v>178</v>
      </c>
      <c r="B143" s="29">
        <f>B139-B141</f>
        <v>11.061000000000035</v>
      </c>
      <c r="C143" s="29"/>
      <c r="D143" s="29">
        <f>D139-D141</f>
        <v>0</v>
      </c>
      <c r="E143" s="29">
        <f>E139-E141</f>
        <v>86.608999999999924</v>
      </c>
      <c r="F143" s="29">
        <f>F139-F141</f>
        <v>0</v>
      </c>
      <c r="G143" s="29">
        <f>G139-G141</f>
        <v>97.670000000000073</v>
      </c>
      <c r="H143" s="29"/>
      <c r="I143" s="29">
        <f>I139-I141</f>
        <v>-1399.0079999999998</v>
      </c>
      <c r="J143" s="29">
        <f>J139-J141</f>
        <v>-71.605000000000018</v>
      </c>
      <c r="K143" s="29">
        <f>K139-K141</f>
        <v>-1470.6129999999994</v>
      </c>
      <c r="L143" s="29"/>
      <c r="M143" s="29">
        <f>M139-M141</f>
        <v>173.56999999999994</v>
      </c>
    </row>
    <row r="144" spans="1:15" x14ac:dyDescent="0.35">
      <c r="A144" s="32" t="s">
        <v>179</v>
      </c>
      <c r="B144" s="29">
        <f>B69+B74+B96+B109+B116+B125</f>
        <v>-0.92300000000000004</v>
      </c>
      <c r="D144" s="29">
        <f>D69+D74+D96+D109+D116+D125</f>
        <v>0</v>
      </c>
      <c r="E144" s="29">
        <f>E69+E74+E96+E109+E116+E125</f>
        <v>-31.614000000000004</v>
      </c>
      <c r="F144" s="29">
        <f>F69+F74+F96+F109+F116+F125</f>
        <v>0</v>
      </c>
      <c r="G144" s="29">
        <f>G69+G74+G96+G109+G116+G125</f>
        <v>-32.537000000000006</v>
      </c>
      <c r="I144" s="29">
        <f>I69+I74+I96+I109+I116+I125</f>
        <v>-1399.008</v>
      </c>
      <c r="J144" s="29">
        <f>J69+J74+J96+J109+J116+J125</f>
        <v>-71.605000000000004</v>
      </c>
      <c r="K144" s="29">
        <f>K69+K74+K96+K109+K116+K125</f>
        <v>-1470.6130000000001</v>
      </c>
      <c r="M144" s="29">
        <f>M69+M74+M96+M109+M116+M125</f>
        <v>173.56999999999996</v>
      </c>
    </row>
    <row r="146" spans="1:13" x14ac:dyDescent="0.35">
      <c r="I146" s="105">
        <f>I139/K139</f>
        <v>0.61397369981046235</v>
      </c>
      <c r="J146" s="105">
        <f>J139/K139</f>
        <v>0.38602630018953743</v>
      </c>
    </row>
    <row r="147" spans="1:13" hidden="1" x14ac:dyDescent="0.35">
      <c r="A147" s="106" t="s">
        <v>180</v>
      </c>
      <c r="B147" s="107"/>
      <c r="C147" s="108"/>
      <c r="D147" s="107"/>
      <c r="E147" s="107"/>
      <c r="F147" s="107"/>
      <c r="G147" s="107"/>
      <c r="H147" s="108"/>
      <c r="I147" s="107"/>
      <c r="J147" s="107"/>
      <c r="K147" s="107"/>
      <c r="L147" s="107"/>
      <c r="M147" s="109"/>
    </row>
    <row r="148" spans="1:13" hidden="1" x14ac:dyDescent="0.35">
      <c r="A148" s="110" t="s">
        <v>181</v>
      </c>
      <c r="B148" s="111">
        <v>313.90800000000007</v>
      </c>
      <c r="C148" s="112"/>
      <c r="D148" s="111">
        <v>20</v>
      </c>
      <c r="E148" s="111">
        <v>2935.3220000000001</v>
      </c>
      <c r="F148" s="111">
        <v>7.55</v>
      </c>
      <c r="G148" s="111">
        <v>3304.4290000000001</v>
      </c>
      <c r="H148" s="112"/>
      <c r="I148" s="111">
        <v>5603.445999999999</v>
      </c>
      <c r="J148" s="111">
        <v>2843.5059999999999</v>
      </c>
      <c r="K148" s="111">
        <v>8513.5290000000005</v>
      </c>
      <c r="L148" s="113"/>
      <c r="M148" s="114">
        <v>15207.643</v>
      </c>
    </row>
    <row r="149" spans="1:13" hidden="1" x14ac:dyDescent="0.35">
      <c r="A149" s="115" t="s">
        <v>15</v>
      </c>
      <c r="B149" s="31">
        <f>SUM(B67:B68)</f>
        <v>0</v>
      </c>
      <c r="D149" s="31"/>
      <c r="E149" s="31">
        <f>SUM(E67)</f>
        <v>24.9</v>
      </c>
      <c r="F149" s="31"/>
      <c r="G149" s="31">
        <f>SUM(B149:F149)</f>
        <v>24.9</v>
      </c>
      <c r="I149" s="31"/>
      <c r="J149" s="31"/>
      <c r="K149" s="31">
        <f>SUM(I149:J149)</f>
        <v>0</v>
      </c>
      <c r="M149" s="116"/>
    </row>
    <row r="150" spans="1:13" hidden="1" x14ac:dyDescent="0.35">
      <c r="A150" s="115" t="s">
        <v>182</v>
      </c>
      <c r="B150" s="31"/>
      <c r="D150" s="31"/>
      <c r="E150" s="31"/>
      <c r="F150" s="31"/>
      <c r="G150" s="31">
        <f>SUM(B150:F150)</f>
        <v>0</v>
      </c>
      <c r="I150" s="31"/>
      <c r="J150" s="31"/>
      <c r="K150" s="31">
        <f>SUM(I150:J150)</f>
        <v>0</v>
      </c>
      <c r="M150" s="116"/>
    </row>
    <row r="151" spans="1:13" hidden="1" x14ac:dyDescent="0.35">
      <c r="A151" s="115" t="s">
        <v>155</v>
      </c>
      <c r="B151" s="31"/>
      <c r="D151" s="31"/>
      <c r="E151" s="31">
        <f>SUM(E108:E108)</f>
        <v>0</v>
      </c>
      <c r="F151" s="31"/>
      <c r="G151" s="31">
        <f>SUM(B151:F151)</f>
        <v>0</v>
      </c>
      <c r="I151" s="31">
        <f>SUM(I108:I108)</f>
        <v>0</v>
      </c>
      <c r="J151" s="31">
        <f>SUM(J108:J108)</f>
        <v>0</v>
      </c>
      <c r="K151" s="31">
        <f>SUM(I151:J151)</f>
        <v>0</v>
      </c>
      <c r="M151" s="116"/>
    </row>
    <row r="152" spans="1:13" hidden="1" x14ac:dyDescent="0.35">
      <c r="A152" s="115" t="s">
        <v>19</v>
      </c>
      <c r="B152" s="31"/>
      <c r="D152" s="31"/>
      <c r="E152" s="31" t="e">
        <f>SUM(E125)-#REF!</f>
        <v>#REF!</v>
      </c>
      <c r="F152" s="31"/>
      <c r="G152" s="31" t="e">
        <f>SUM(B152:F152)</f>
        <v>#REF!</v>
      </c>
      <c r="I152" s="31">
        <f>SUM(I118:I124)</f>
        <v>-888</v>
      </c>
      <c r="J152" s="31">
        <f>SUM(J118:J124)</f>
        <v>-71.605000000000004</v>
      </c>
      <c r="K152" s="31">
        <f>SUM(I152:J152)</f>
        <v>-959.60500000000002</v>
      </c>
      <c r="M152" s="116"/>
    </row>
    <row r="153" spans="1:13" ht="13" hidden="1" x14ac:dyDescent="0.3">
      <c r="A153" s="117"/>
      <c r="B153" s="118">
        <f>SUM(B148:B152)</f>
        <v>313.90800000000007</v>
      </c>
      <c r="C153" s="118"/>
      <c r="D153" s="118">
        <f>SUM(D148:D152)</f>
        <v>20</v>
      </c>
      <c r="E153" s="118" t="e">
        <f>SUM(E148:E152)</f>
        <v>#REF!</v>
      </c>
      <c r="F153" s="118">
        <f>SUM(F148:F152)</f>
        <v>7.55</v>
      </c>
      <c r="G153" s="118" t="e">
        <f>SUM(B153:F153)</f>
        <v>#REF!</v>
      </c>
      <c r="H153" s="118"/>
      <c r="I153" s="118">
        <f>SUM(I148:I152)</f>
        <v>4715.445999999999</v>
      </c>
      <c r="J153" s="118">
        <f>SUM(J148:J152)</f>
        <v>2771.9009999999998</v>
      </c>
      <c r="K153" s="118">
        <f>SUM(I153:J153)</f>
        <v>7487.3469999999988</v>
      </c>
      <c r="L153" s="118"/>
      <c r="M153" s="119">
        <f>SUM(M148:M152)</f>
        <v>15207.643</v>
      </c>
    </row>
    <row r="154" spans="1:13" hidden="1" x14ac:dyDescent="0.35">
      <c r="A154" s="115"/>
      <c r="B154" s="31"/>
      <c r="D154" s="31"/>
      <c r="E154" s="31"/>
      <c r="F154" s="31"/>
      <c r="G154" s="31"/>
      <c r="I154" s="31"/>
      <c r="J154" s="31"/>
      <c r="K154" s="31"/>
      <c r="M154" s="116"/>
    </row>
    <row r="155" spans="1:13" hidden="1" x14ac:dyDescent="0.35">
      <c r="A155" s="120" t="s">
        <v>176</v>
      </c>
      <c r="B155" s="102">
        <f>B139</f>
        <v>324.96100000000007</v>
      </c>
      <c r="C155" s="71">
        <f t="shared" ref="C155:M155" si="21">C139</f>
        <v>0</v>
      </c>
      <c r="D155" s="102">
        <f t="shared" si="21"/>
        <v>20</v>
      </c>
      <c r="E155" s="102">
        <f t="shared" si="21"/>
        <v>2734.373</v>
      </c>
      <c r="F155" s="102">
        <f t="shared" si="21"/>
        <v>7.55</v>
      </c>
      <c r="G155" s="102">
        <f t="shared" si="21"/>
        <v>3086.884</v>
      </c>
      <c r="H155" s="71">
        <f t="shared" si="21"/>
        <v>0</v>
      </c>
      <c r="I155" s="102">
        <f t="shared" si="21"/>
        <v>4513.677999999999</v>
      </c>
      <c r="J155" s="102">
        <f t="shared" si="21"/>
        <v>2837.904</v>
      </c>
      <c r="K155" s="102">
        <f t="shared" si="21"/>
        <v>7351.5820000000003</v>
      </c>
      <c r="L155" s="67">
        <f t="shared" si="21"/>
        <v>0</v>
      </c>
      <c r="M155" s="121">
        <f t="shared" si="21"/>
        <v>1869.48</v>
      </c>
    </row>
    <row r="156" spans="1:13" ht="13" hidden="1" x14ac:dyDescent="0.3">
      <c r="A156" s="122"/>
      <c r="B156" s="123">
        <f>B153-B155</f>
        <v>-11.052999999999997</v>
      </c>
      <c r="C156" s="123"/>
      <c r="D156" s="123">
        <f>D153-D155</f>
        <v>0</v>
      </c>
      <c r="E156" s="123" t="e">
        <f>E153-E155</f>
        <v>#REF!</v>
      </c>
      <c r="F156" s="123">
        <f>F153-F155</f>
        <v>0</v>
      </c>
      <c r="G156" s="123" t="e">
        <f>G153-G155</f>
        <v>#REF!</v>
      </c>
      <c r="H156" s="123"/>
      <c r="I156" s="123">
        <f>I153-I155</f>
        <v>201.76800000000003</v>
      </c>
      <c r="J156" s="123">
        <f>J153-J155</f>
        <v>-66.003000000000156</v>
      </c>
      <c r="K156" s="123">
        <f>K153-K155</f>
        <v>135.76499999999851</v>
      </c>
      <c r="L156" s="123"/>
      <c r="M156" s="124">
        <f>M153-M155</f>
        <v>13338.163</v>
      </c>
    </row>
    <row r="158" spans="1:13" x14ac:dyDescent="0.35">
      <c r="I158" s="29">
        <v>-215</v>
      </c>
    </row>
  </sheetData>
  <mergeCells count="2">
    <mergeCell ref="B2:G2"/>
    <mergeCell ref="I2:K2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ab18433-7710-49bd-9bb4-0bb85747556a">
      <UserInfo>
        <DisplayName>Eric Cheung</DisplayName>
        <AccountId>20</AccountId>
        <AccountType/>
      </UserInfo>
      <UserInfo>
        <DisplayName>Mark Holder</DisplayName>
        <AccountId>28</AccountId>
        <AccountType/>
      </UserInfo>
      <UserInfo>
        <DisplayName>Davika Grimley</DisplayName>
        <AccountId>18</AccountId>
        <AccountType/>
      </UserInfo>
      <UserInfo>
        <DisplayName>Dawn Richardson</DisplayName>
        <AccountId>12</AccountId>
        <AccountType/>
      </UserInfo>
    </SharedWithUsers>
    <Meeting_x0020_Date xmlns="ca160097-f9a4-47a2-9b12-b18df77a0bea" xsi:nil="true"/>
    <DateSent xmlns="4600776d-0a3c-44b4-bff2-0ceaafb13046" xsi:nil="true"/>
    <Related_x0020_Document xmlns="ca160097-f9a4-47a2-9b12-b18df77a0bea">
      <Url xsi:nil="true"/>
      <Description xsi:nil="true"/>
    </Related_x0020_Document>
    <RecordNumber xmlns="4600776d-0a3c-44b4-bff2-0ceaafb13046" xsi:nil="true"/>
    <Date xmlns="ca160097-f9a4-47a2-9b12-b18df77a0bea" xsi:nil="true"/>
    <g3ef09377e3444258679b6035a1ff93a xmlns="4600776d-0a3c-44b4-bff2-0ceaafb13046">
      <Terms xmlns="http://schemas.microsoft.com/office/infopath/2007/PartnerControls"/>
    </g3ef09377e3444258679b6035a1ff93a>
    <k5b153ee974a4a57a7568e533217f2cb xmlns="4600776d-0a3c-44b4-bff2-0ceaafb13046">
      <Terms xmlns="http://schemas.microsoft.com/office/infopath/2007/PartnerControls"/>
    </k5b153ee974a4a57a7568e533217f2cb>
    <TaxCatchAll xmlns="4600776d-0a3c-44b4-bff2-0ceaafb13046">
      <Value>2</Value>
      <Value>136</Value>
    </TaxCatchAll>
    <Document_x0020_Status xmlns="ca160097-f9a4-47a2-9b12-b18df77a0bea" xsi:nil="true"/>
    <Circulation_x0020_Date xmlns="ca160097-f9a4-47a2-9b12-b18df77a0bea" xsi:nil="true"/>
    <Brief_x0020_status xmlns="ca160097-f9a4-47a2-9b12-b18df77a0bea" xsi:nil="true"/>
    <Publication_x0020_Date xmlns="ca160097-f9a4-47a2-9b12-b18df77a0bea" xsi:nil="true"/>
    <Notes0 xmlns="ca160097-f9a4-47a2-9b12-b18df77a0bea" xsi:nil="true"/>
    <Department xmlns="ca160097-f9a4-47a2-9b12-b18df77a0bea" xsi:nil="true"/>
    <j6c5b17cd04246da82e5604daf08bc68 xmlns="4600776d-0a3c-44b4-bff2-0ceaafb13046">
      <Terms xmlns="http://schemas.microsoft.com/office/infopath/2007/PartnerControls"/>
    </j6c5b17cd04246da82e5604daf08bc68>
    <Additional_x0020_category xmlns="ca160097-f9a4-47a2-9b12-b18df77a0bea" xsi:nil="true"/>
    <e6f926d7f5b14a74bee86c3452d91372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2021-22</TermName>
          <TermId xmlns="http://schemas.microsoft.com/office/infopath/2007/PartnerControls">96b889cb-bf30-4d4e-a7d4-109b091b8c4a</TermId>
        </TermInfo>
      </Terms>
    </e6f926d7f5b14a74bee86c3452d91372>
    <EndofSessionDate xmlns="4600776d-0a3c-44b4-bff2-0ceaafb13046" xsi:nil="true"/>
    <n78ca1497cf6442fb3babdda785c85ae xmlns="ca160097-f9a4-47a2-9b12-b18df77a0bea">
      <Terms xmlns="http://schemas.microsoft.com/office/infopath/2007/PartnerControls"/>
    </n78ca1497cf6442fb3babdda785c85ae>
    <DateReceived xmlns="4600776d-0a3c-44b4-bff2-0ceaafb13046" xsi:nil="true"/>
    <TransfertoArchives xmlns="4600776d-0a3c-44b4-bff2-0ceaafb13046">false</TransfertoArchives>
    <j3dc9349b3384741bd6025ba1321f3a9 xmlns="ca160097-f9a4-47a2-9b12-b18df77a0bea">
      <Terms xmlns="http://schemas.microsoft.com/office/infopath/2007/PartnerControls"/>
    </j3dc9349b3384741bd6025ba1321f3a9>
    <Visit xmlns="0606af38-29d8-407d-826d-7a0cb9d9f4ed" xsi:nil="true"/>
    <Useful_x0020_Docs xmlns="ca160097-f9a4-47a2-9b12-b18df77a0bea" xsi:nil="true"/>
    <Deadline xmlns="ca160097-f9a4-47a2-9b12-b18df77a0bea" xsi:nil="true"/>
    <Allocated_x0020_to xmlns="ca160097-f9a4-47a2-9b12-b18df77a0bea">
      <UserInfo>
        <DisplayName/>
        <AccountId xsi:nil="true"/>
        <AccountType/>
      </UserInfo>
    </Allocated_x0020_to>
    <ja5e4d000da44b5490ce6b4249309924 xmlns="c86d72e2-090a-4e7d-987e-218d8a0db591">
      <Terms xmlns="http://schemas.microsoft.com/office/infopath/2007/PartnerControls"/>
    </ja5e4d000da44b5490ce6b4249309924>
    <cd0fc526a5c840319a97fd94028e9904 xmlns="4600776d-0a3c-44b4-bff2-0ceaafb13046">
      <Terms xmlns="http://schemas.microsoft.com/office/infopath/2007/PartnerControls"/>
    </cd0fc526a5c840319a97fd94028e9904>
    <Status_x0020_of_x0020_correspondence xmlns="ca160097-f9a4-47a2-9b12-b18df77a0bea" xsi:nil="true"/>
    <Witness xmlns="0606af38-29d8-407d-826d-7a0cb9d9f4ed" xsi:nil="true"/>
    <Specialist_x0020_Adviser xmlns="0606af38-29d8-407d-826d-7a0cb9d9f4ed" xsi:nil="true"/>
    <c4838c65c76546ae93d5703426802f7f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Scrutiny</TermName>
          <TermId xmlns="http://schemas.microsoft.com/office/infopath/2007/PartnerControls">c40e1206-65f3-4fdf-a232-d54039a38d0a</TermId>
        </TermInfo>
      </Terms>
    </c4838c65c76546ae93d5703426802f7f>
    <DateandTime xmlns="ca160097-f9a4-47a2-9b12-b18df77a0be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44E2D2110BA4685F8ED07EBAD70D9" ma:contentTypeVersion="61" ma:contentTypeDescription="Create a new document." ma:contentTypeScope="" ma:versionID="a3c9643e1f18744584bbf269f0de2d2a">
  <xsd:schema xmlns:xsd="http://www.w3.org/2001/XMLSchema" xmlns:xs="http://www.w3.org/2001/XMLSchema" xmlns:p="http://schemas.microsoft.com/office/2006/metadata/properties" xmlns:ns2="ca160097-f9a4-47a2-9b12-b18df77a0bea" xmlns:ns3="0606af38-29d8-407d-826d-7a0cb9d9f4ed" xmlns:ns4="4600776d-0a3c-44b4-bff2-0ceaafb13046" xmlns:ns5="c86d72e2-090a-4e7d-987e-218d8a0db591" xmlns:ns6="6ab18433-7710-49bd-9bb4-0bb85747556a" targetNamespace="http://schemas.microsoft.com/office/2006/metadata/properties" ma:root="true" ma:fieldsID="d4f85aefa5de927a19da928df48df05d" ns2:_="" ns3:_="" ns4:_="" ns5:_="" ns6:_="">
    <xsd:import namespace="ca160097-f9a4-47a2-9b12-b18df77a0bea"/>
    <xsd:import namespace="0606af38-29d8-407d-826d-7a0cb9d9f4ed"/>
    <xsd:import namespace="4600776d-0a3c-44b4-bff2-0ceaafb13046"/>
    <xsd:import namespace="c86d72e2-090a-4e7d-987e-218d8a0db591"/>
    <xsd:import namespace="6ab18433-7710-49bd-9bb4-0bb85747556a"/>
    <xsd:element name="properties">
      <xsd:complexType>
        <xsd:sequence>
          <xsd:element name="documentManagement">
            <xsd:complexType>
              <xsd:all>
                <xsd:element ref="ns2:Additional_x0020_category" minOccurs="0"/>
                <xsd:element ref="ns2:Circulation_x0020_Date" minOccurs="0"/>
                <xsd:element ref="ns2:Meeting_x0020_Date" minOccurs="0"/>
                <xsd:element ref="ns2:Status_x0020_of_x0020_correspondence" minOccurs="0"/>
                <xsd:element ref="ns4:DateReceived" minOccurs="0"/>
                <xsd:element ref="ns4:DateSent" minOccurs="0"/>
                <xsd:element ref="ns3:Visit" minOccurs="0"/>
                <xsd:element ref="ns2:Document_x0020_Status" minOccurs="0"/>
                <xsd:element ref="ns2:Brief_x0020_status" minOccurs="0"/>
                <xsd:element ref="ns2:Publication_x0020_Date" minOccurs="0"/>
                <xsd:element ref="ns2:Allocated_x0020_to" minOccurs="0"/>
                <xsd:element ref="ns3:Specialist_x0020_Adviser" minOccurs="0"/>
                <xsd:element ref="ns3:Witness" minOccurs="0"/>
                <xsd:element ref="ns2:Notes0" minOccurs="0"/>
                <xsd:element ref="ns2:Useful_x0020_Docs" minOccurs="0"/>
                <xsd:element ref="ns2:Deadline" minOccurs="0"/>
                <xsd:element ref="ns2:Date" minOccurs="0"/>
                <xsd:element ref="ns2:Related_x0020_Document" minOccurs="0"/>
                <xsd:element ref="ns2:Department" minOccurs="0"/>
                <xsd:element ref="ns4:EndofSessionDate" minOccurs="0"/>
                <xsd:element ref="ns4:TransfertoArchives" minOccurs="0"/>
                <xsd:element ref="ns4:RecordNumber" minOccurs="0"/>
                <xsd:element ref="ns5:ja5e4d000da44b5490ce6b4249309924" minOccurs="0"/>
                <xsd:element ref="ns4:e6f926d7f5b14a74bee86c3452d91372" minOccurs="0"/>
                <xsd:element ref="ns4:cd0fc526a5c840319a97fd94028e9904" minOccurs="0"/>
                <xsd:element ref="ns3:Specialist_x0020_Adviser_x003a_First_x0020_Name" minOccurs="0"/>
                <xsd:element ref="ns3:Specialist_x0020_Adviser_x003a_Full_x0020_Name" minOccurs="0"/>
                <xsd:element ref="ns4:g3ef09377e3444258679b6035a1ff93a" minOccurs="0"/>
                <xsd:element ref="ns4:j6c5b17cd04246da82e5604daf08bc68" minOccurs="0"/>
                <xsd:element ref="ns6:_dlc_DocId" minOccurs="0"/>
                <xsd:element ref="ns4:c4838c65c76546ae93d5703426802f7f" minOccurs="0"/>
                <xsd:element ref="ns2:n78ca1497cf6442fb3babdda785c85ae" minOccurs="0"/>
                <xsd:element ref="ns2:j3dc9349b3384741bd6025ba1321f3a9" minOccurs="0"/>
                <xsd:element ref="ns6:_dlc_DocIdUrl" minOccurs="0"/>
                <xsd:element ref="ns3:Visit_x003a_Start_x0020_Time" minOccurs="0"/>
                <xsd:element ref="ns3:Visit_x003a_End_x0020_Time" minOccurs="0"/>
                <xsd:element ref="ns6:_dlc_DocIdPersistId" minOccurs="0"/>
                <xsd:element ref="ns3:Witness_x003a_First_x0020_Name" minOccurs="0"/>
                <xsd:element ref="ns3:Witness_x003a_Full_x0020_Name" minOccurs="0"/>
                <xsd:element ref="ns3:Witness_x003a_Job_x0020_Title" minOccurs="0"/>
                <xsd:element ref="ns6:SharedWithUsers" minOccurs="0"/>
                <xsd:element ref="ns6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4:k5b153ee974a4a57a7568e533217f2cb" minOccurs="0"/>
                <xsd:element ref="ns4:TaxCatchAll" minOccurs="0"/>
                <xsd:element ref="ns4:TaxCatchAllLabel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60097-f9a4-47a2-9b12-b18df77a0bea" elementFormDefault="qualified">
    <xsd:import namespace="http://schemas.microsoft.com/office/2006/documentManagement/types"/>
    <xsd:import namespace="http://schemas.microsoft.com/office/infopath/2007/PartnerControls"/>
    <xsd:element name="Additional_x0020_category" ma:index="3" nillable="true" ma:displayName="Additional category" ma:indexed="true" ma:internalName="Additional_x0020_category">
      <xsd:simpleType>
        <xsd:restriction base="dms:Text">
          <xsd:maxLength value="255"/>
        </xsd:restriction>
      </xsd:simpleType>
    </xsd:element>
    <xsd:element name="Circulation_x0020_Date" ma:index="6" nillable="true" ma:displayName="Circulation Date" ma:format="DateOnly" ma:internalName="Circulation_x0020_Date">
      <xsd:simpleType>
        <xsd:restriction base="dms:DateTime"/>
      </xsd:simpleType>
    </xsd:element>
    <xsd:element name="Meeting_x0020_Date" ma:index="7" nillable="true" ma:displayName="Meeting Date" ma:format="DateOnly" ma:indexed="true" ma:internalName="Meeting_x0020_Date">
      <xsd:simpleType>
        <xsd:restriction base="dms:DateTime"/>
      </xsd:simpleType>
    </xsd:element>
    <xsd:element name="Status_x0020_of_x0020_correspondence" ma:index="8" nillable="true" ma:displayName="Correspondence Status" ma:format="Dropdown" ma:internalName="Status_x0020_of_x0020_correspondence">
      <xsd:simpleType>
        <xsd:union memberTypes="dms:Text">
          <xsd:simpleType>
            <xsd:restriction base="dms:Choice">
              <xsd:enumeration value="Received - no action needed"/>
              <xsd:enumeration value="Received - allocated for action"/>
              <xsd:enumeration value="Drafting response"/>
              <xsd:enumeration value="Draft response with Chair"/>
              <xsd:enumeration value="NAO drafting response"/>
              <xsd:enumeration value="NAO draft response with Chair"/>
              <xsd:enumeration value="Holding response sent"/>
              <xsd:enumeration value="Answered by Committee Staff"/>
              <xsd:enumeration value="Chair's response sent"/>
            </xsd:restriction>
          </xsd:simpleType>
        </xsd:union>
      </xsd:simpleType>
    </xsd:element>
    <xsd:element name="Document_x0020_Status" ma:index="12" nillable="true" ma:displayName="Document Status" ma:format="Dropdown" ma:internalName="Document_x0020_Status">
      <xsd:simpleType>
        <xsd:restriction base="dms:Choice">
          <xsd:enumeration value="In Draft"/>
          <xsd:enumeration value="With Principal Clerk"/>
          <xsd:enumeration value="With Chair"/>
          <xsd:enumeration value="With Committee"/>
          <xsd:enumeration value="Agreed and to be Published"/>
          <xsd:enumeration value="Published"/>
        </xsd:restriction>
      </xsd:simpleType>
    </xsd:element>
    <xsd:element name="Brief_x0020_status" ma:index="13" nillable="true" ma:displayName="Brief status" ma:format="Dropdown" ma:internalName="Brief_x0020_status">
      <xsd:simpleType>
        <xsd:restriction base="dms:Choice">
          <xsd:enumeration value="in draft"/>
          <xsd:enumeration value="with Committee Clerk"/>
          <xsd:enumeration value="ready to be circulated"/>
          <xsd:enumeration value="circulated"/>
        </xsd:restriction>
      </xsd:simpleType>
    </xsd:element>
    <xsd:element name="Publication_x0020_Date" ma:index="14" nillable="true" ma:displayName="Publication Date" ma:format="DateOnly" ma:internalName="Publication_x0020_Date">
      <xsd:simpleType>
        <xsd:restriction base="dms:DateTime"/>
      </xsd:simpleType>
    </xsd:element>
    <xsd:element name="Allocated_x0020_to" ma:index="15" nillable="true" ma:displayName="Allocated to" ma:indexed="true" ma:SharePointGroup="0" ma:internalName="Allocated_x0020_to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0" ma:index="19" nillable="true" ma:displayName="Notes" ma:internalName="Notes0">
      <xsd:simpleType>
        <xsd:restriction base="dms:Note">
          <xsd:maxLength value="255"/>
        </xsd:restriction>
      </xsd:simpleType>
    </xsd:element>
    <xsd:element name="Useful_x0020_Docs" ma:index="20" nillable="true" ma:displayName="Useful Docs" ma:internalName="Useful_x0020_Doc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rculation page"/>
                  </xsd:restriction>
                </xsd:simpleType>
              </xsd:element>
            </xsd:sequence>
          </xsd:extension>
        </xsd:complexContent>
      </xsd:complexType>
    </xsd:element>
    <xsd:element name="Deadline" ma:index="21" nillable="true" ma:displayName="Deadline" ma:format="DateOnly" ma:internalName="Deadline">
      <xsd:simpleType>
        <xsd:restriction base="dms:DateTime"/>
      </xsd:simpleType>
    </xsd:element>
    <xsd:element name="Date" ma:index="22" nillable="true" ma:displayName="Date" ma:format="DateOnly" ma:indexed="true" ma:internalName="Date">
      <xsd:simpleType>
        <xsd:restriction base="dms:DateTime"/>
      </xsd:simpleType>
    </xsd:element>
    <xsd:element name="Related_x0020_Document" ma:index="23" nillable="true" ma:displayName="Related Document" ma:format="Hyperlink" ma:internalName="Related_x0020_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epartment" ma:index="24" nillable="true" ma:displayName="Department" ma:format="Dropdown" ma:internalName="Department">
      <xsd:simpleType>
        <xsd:restriction base="dms:Choice">
          <xsd:enumeration value="Business, Energy and Industrial Strategy"/>
          <xsd:enumeration value="Cabinet Office"/>
          <xsd:enumeration value="Communities and Local Government"/>
          <xsd:enumeration value="Culture, Media and Sport"/>
          <xsd:enumeration value="Defence"/>
          <xsd:enumeration value="Education"/>
          <xsd:enumeration value="Environment, Food and Rural Affairs"/>
          <xsd:enumeration value="Exiting the European Union"/>
          <xsd:enumeration value="Foreign and Commonwealth Office"/>
          <xsd:enumeration value="HM Treasury"/>
          <xsd:enumeration value="International Development"/>
          <xsd:enumeration value="International Trade"/>
          <xsd:enumeration value="Health"/>
          <xsd:enumeration value="HMRC"/>
          <xsd:enumeration value="Home Office"/>
          <xsd:enumeration value="Justice"/>
          <xsd:enumeration value="NHS England"/>
          <xsd:enumeration value="Transport"/>
          <xsd:enumeration value="Work and Pensions"/>
        </xsd:restriction>
      </xsd:simpleType>
    </xsd:element>
    <xsd:element name="n78ca1497cf6442fb3babdda785c85ae" ma:index="44" nillable="true" ma:taxonomy="true" ma:internalName="n78ca1497cf6442fb3babdda785c85ae" ma:taxonomyFieldName="Category" ma:displayName="Category" ma:indexed="true" ma:default="" ma:fieldId="{778ca149-7cf6-442f-b3ba-bdda785c85ae}" ma:sspId="eb37f91c-4bb8-4ab3-bc5a-cd8753815459" ma:termSetId="fdda81a6-47fd-48fa-9a20-6ed040d3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3dc9349b3384741bd6025ba1321f3a9" ma:index="45" nillable="true" ma:taxonomy="true" ma:internalName="j3dc9349b3384741bd6025ba1321f3a9" ma:taxonomyFieldName="Circulation" ma:displayName="Circulation" ma:indexed="true" ma:default="" ma:fieldId="{33dc9349-b338-4741-bd60-25ba1321f3a9}" ma:sspId="eb37f91c-4bb8-4ab3-bc5a-cd8753815459" ma:termSetId="f0f3d9b7-bf02-42f5-b887-16455fa55310" ma:anchorId="6075679c-1e86-4f5c-8343-cf1f0bb0c4a9" ma:open="false" ma:isKeyword="false">
      <xsd:complexType>
        <xsd:sequence>
          <xsd:element ref="pc:Terms" minOccurs="0" maxOccurs="1"/>
        </xsd:sequence>
      </xsd:complexType>
    </xsd:element>
    <xsd:element name="MediaServiceMetadata" ma:index="5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5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6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6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62" nillable="true" ma:displayName="MediaServiceLocation" ma:description="" ma:internalName="MediaServiceLocation" ma:readOnly="true">
      <xsd:simpleType>
        <xsd:restriction base="dms:Text"/>
      </xsd:simpleType>
    </xsd:element>
    <xsd:element name="MediaServiceEventHashCode" ma:index="6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6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6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andTime" ma:index="71" nillable="true" ma:displayName="Date and Time" ma:format="DateOnly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6af38-29d8-407d-826d-7a0cb9d9f4ed" elementFormDefault="qualified">
    <xsd:import namespace="http://schemas.microsoft.com/office/2006/documentManagement/types"/>
    <xsd:import namespace="http://schemas.microsoft.com/office/infopath/2007/PartnerControls"/>
    <xsd:element name="Visit" ma:index="11" nillable="true" ma:displayName="Visit" ma:list="{0aa076f0-b8a1-48bf-8818-83242ab5342f}" ma:internalName="Visit" ma:showField="Title" ma:web="0606af38-29d8-407d-826d-7a0cb9d9f4ed">
      <xsd:simpleType>
        <xsd:restriction base="dms:Lookup"/>
      </xsd:simpleType>
    </xsd:element>
    <xsd:element name="Specialist_x0020_Adviser" ma:index="17" nillable="true" ma:displayName="Specialist Adviser" ma:list="{f0c3f697-2dfe-47db-9feb-52a2e679508b}" ma:internalName="Specialist_x0020_Adviser" ma:showField="Title" ma:web="0606af38-29d8-407d-826d-7a0cb9d9f4ed">
      <xsd:simpleType>
        <xsd:restriction base="dms:Lookup"/>
      </xsd:simpleType>
    </xsd:element>
    <xsd:element name="Witness" ma:index="18" nillable="true" ma:displayName="Witness" ma:list="{4f79105f-fda0-4d63-9233-4f27dd71f267}" ma:internalName="Witness" ma:showField="Title" ma:web="0606af38-29d8-407d-826d-7a0cb9d9f4ed">
      <xsd:simpleType>
        <xsd:restriction base="dms:Lookup"/>
      </xsd:simpleType>
    </xsd:element>
    <xsd:element name="Specialist_x0020_Adviser_x003a_First_x0020_Name" ma:index="36" nillable="true" ma:displayName="Specialist Adviser:First Name" ma:list="{f0c3f697-2dfe-47db-9feb-52a2e679508b}" ma:internalName="Specialist_x0020_Adviser_x003a_First_x0020_Name" ma:readOnly="true" ma:showField="FirstName" ma:web="0606af38-29d8-407d-826d-7a0cb9d9f4ed">
      <xsd:simpleType>
        <xsd:restriction base="dms:Lookup"/>
      </xsd:simpleType>
    </xsd:element>
    <xsd:element name="Specialist_x0020_Adviser_x003a_Full_x0020_Name" ma:index="37" nillable="true" ma:displayName="Specialist Adviser:Full Name" ma:list="{f0c3f697-2dfe-47db-9feb-52a2e679508b}" ma:internalName="Specialist_x0020_Adviser_x003a_Full_x0020_Name" ma:readOnly="true" ma:showField="FullName" ma:web="0606af38-29d8-407d-826d-7a0cb9d9f4ed">
      <xsd:simpleType>
        <xsd:restriction base="dms:Lookup"/>
      </xsd:simpleType>
    </xsd:element>
    <xsd:element name="Visit_x003a_Start_x0020_Time" ma:index="48" nillable="true" ma:displayName="Visit:Start Time" ma:list="{0aa076f0-b8a1-48bf-8818-83242ab5342f}" ma:internalName="Visit_x003a_Start_x0020_Time" ma:readOnly="true" ma:showField="EventDate" ma:web="0606af38-29d8-407d-826d-7a0cb9d9f4ed">
      <xsd:simpleType>
        <xsd:restriction base="dms:Lookup"/>
      </xsd:simpleType>
    </xsd:element>
    <xsd:element name="Visit_x003a_End_x0020_Time" ma:index="49" nillable="true" ma:displayName="Visit:End Time" ma:list="{0aa076f0-b8a1-48bf-8818-83242ab5342f}" ma:internalName="Visit_x003a_End_x0020_Time" ma:readOnly="true" ma:showField="EndDate" ma:web="0606af38-29d8-407d-826d-7a0cb9d9f4ed">
      <xsd:simpleType>
        <xsd:restriction base="dms:Lookup"/>
      </xsd:simpleType>
    </xsd:element>
    <xsd:element name="Witness_x003a_First_x0020_Name" ma:index="51" nillable="true" ma:displayName="Witness:First Name" ma:list="{4f79105f-fda0-4d63-9233-4f27dd71f267}" ma:internalName="Witness_x003a_First_x0020_Name" ma:readOnly="true" ma:showField="First_x0020_Name" ma:web="0606af38-29d8-407d-826d-7a0cb9d9f4ed">
      <xsd:simpleType>
        <xsd:restriction base="dms:Lookup"/>
      </xsd:simpleType>
    </xsd:element>
    <xsd:element name="Witness_x003a_Full_x0020_Name" ma:index="52" nillable="true" ma:displayName="Witness:Full Name" ma:list="{4f79105f-fda0-4d63-9233-4f27dd71f267}" ma:internalName="Witness_x003a_Full_x0020_Name" ma:readOnly="true" ma:showField="Full_x0020_Name" ma:web="0606af38-29d8-407d-826d-7a0cb9d9f4ed">
      <xsd:simpleType>
        <xsd:restriction base="dms:Lookup"/>
      </xsd:simpleType>
    </xsd:element>
    <xsd:element name="Witness_x003a_Job_x0020_Title" ma:index="53" nillable="true" ma:displayName="Witness:Job Title" ma:list="{4f79105f-fda0-4d63-9233-4f27dd71f267}" ma:internalName="Witness_x003a_Job_x0020_Title" ma:readOnly="true" ma:showField="Job_x0020_Title" ma:web="0606af38-29d8-407d-826d-7a0cb9d9f4ed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0776d-0a3c-44b4-bff2-0ceaafb13046" elementFormDefault="qualified">
    <xsd:import namespace="http://schemas.microsoft.com/office/2006/documentManagement/types"/>
    <xsd:import namespace="http://schemas.microsoft.com/office/infopath/2007/PartnerControls"/>
    <xsd:element name="DateReceived" ma:index="9" nillable="true" ma:displayName="Date Received" ma:format="DateTime" ma:internalName="DateReceived">
      <xsd:simpleType>
        <xsd:restriction base="dms:DateTime"/>
      </xsd:simpleType>
    </xsd:element>
    <xsd:element name="DateSent" ma:index="10" nillable="true" ma:displayName="Date Sent" ma:format="DateTime" ma:indexed="true" ma:internalName="DateSent">
      <xsd:simpleType>
        <xsd:restriction base="dms:DateTime"/>
      </xsd:simpleType>
    </xsd:element>
    <xsd:element name="EndofSessionDate" ma:index="25" nillable="true" ma:displayName="End of Session Date" ma:format="DateOnly" ma:internalName="EndofSessionDate">
      <xsd:simpleType>
        <xsd:restriction base="dms:DateTime"/>
      </xsd:simpleType>
    </xsd:element>
    <xsd:element name="TransfertoArchives" ma:index="26" nillable="true" ma:displayName="Transfer to Archives" ma:default="0" ma:internalName="TransfertoArchives">
      <xsd:simpleType>
        <xsd:restriction base="dms:Boolean"/>
      </xsd:simpleType>
    </xsd:element>
    <xsd:element name="RecordNumber" ma:index="31" nillable="true" ma:displayName="Record Number" ma:indexed="true" ma:internalName="RecordNumber">
      <xsd:simpleType>
        <xsd:restriction base="dms:Text">
          <xsd:maxLength value="255"/>
        </xsd:restriction>
      </xsd:simpleType>
    </xsd:element>
    <xsd:element name="e6f926d7f5b14a74bee86c3452d91372" ma:index="34" nillable="true" ma:taxonomy="true" ma:internalName="e6f926d7f5b14a74bee86c3452d91372" ma:taxonomyFieldName="Sessions" ma:displayName="Session" ma:default="136;#2021-22|96b889cb-bf30-4d4e-a7d4-109b091b8c4a" ma:fieldId="{e6f926d7-f5b1-4a74-bee8-6c3452d91372}" ma:sspId="eb37f91c-4bb8-4ab3-bc5a-cd8753815459" ma:termSetId="ccb1e33e-6f67-48da-8bc5-b9a73ec875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0fc526a5c840319a97fd94028e9904" ma:index="35" nillable="true" ma:taxonomy="true" ma:internalName="cd0fc526a5c840319a97fd94028e9904" ma:taxonomyFieldName="RMKeyword4" ma:displayName="RM Keyword 4" ma:default="" ma:fieldId="{cd0fc526-a5c8-4031-9a97-fd94028e9904}" ma:sspId="eb37f91c-4bb8-4ab3-bc5a-cd8753815459" ma:termSetId="35662a10-3587-4b3e-a59c-955899b591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ef09377e3444258679b6035a1ff93a" ma:index="38" nillable="true" ma:taxonomy="true" ma:internalName="g3ef09377e3444258679b6035a1ff93a" ma:taxonomyFieldName="RMKeyword3" ma:displayName="RM Keyword 3" ma:default="" ma:fieldId="{03ef0937-7e34-4425-8679-b6035a1ff93a}" ma:sspId="eb37f91c-4bb8-4ab3-bc5a-cd8753815459" ma:termSetId="4114c526-84fc-4c3e-bdac-645514365e2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c5b17cd04246da82e5604daf08bc68" ma:index="39" nillable="true" ma:taxonomy="true" ma:internalName="j6c5b17cd04246da82e5604daf08bc68" ma:taxonomyFieldName="RMKeyword2" ma:displayName="RM Keyword 2" ma:default="" ma:fieldId="{36c5b17c-d042-46da-82e5-604daf08bc68}" ma:sspId="eb37f91c-4bb8-4ab3-bc5a-cd8753815459" ma:termSetId="6d4083f0-4a5b-4f0d-bf61-1a7bc95d06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838c65c76546ae93d5703426802f7f" ma:index="41" nillable="true" ma:taxonomy="true" ma:internalName="c4838c65c76546ae93d5703426802f7f" ma:taxonomyFieldName="RMKeyword1" ma:displayName="RM Keyword 1" ma:default="" ma:fieldId="{c4838c65-c765-46ae-93d5-703426802f7f}" ma:sspId="eb37f91c-4bb8-4ab3-bc5a-cd8753815459" ma:termSetId="6ce78382-c8e8-44b0-9862-0d52dc2f47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b153ee974a4a57a7568e533217f2cb" ma:index="63" nillable="true" ma:taxonomy="true" ma:internalName="k5b153ee974a4a57a7568e533217f2cb" ma:taxonomyFieldName="ProtectiveMarking" ma:displayName="Protective Marking" ma:default="" ma:fieldId="{45b153ee-974a-4a57-a756-8e533217f2cb}" ma:sspId="eb37f91c-4bb8-4ab3-bc5a-cd8753815459" ma:termSetId="a21652b8-fc26-4b81-81c8-686b596c9f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64" nillable="true" ma:displayName="Taxonomy Catch All Column" ma:description="" ma:hidden="true" ma:list="{16fe675c-0843-4115-a495-0e880fdbd303}" ma:internalName="TaxCatchAll" ma:showField="CatchAllData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65" nillable="true" ma:displayName="Taxonomy Catch All Column1" ma:description="" ma:hidden="true" ma:list="{16fe675c-0843-4115-a495-0e880fdbd303}" ma:internalName="TaxCatchAllLabel" ma:readOnly="true" ma:showField="CatchAllDataLabel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d72e2-090a-4e7d-987e-218d8a0db591" elementFormDefault="qualified">
    <xsd:import namespace="http://schemas.microsoft.com/office/2006/documentManagement/types"/>
    <xsd:import namespace="http://schemas.microsoft.com/office/infopath/2007/PartnerControls"/>
    <xsd:element name="ja5e4d000da44b5490ce6b4249309924" ma:index="32" nillable="true" ma:taxonomy="true" ma:internalName="ja5e4d000da44b5490ce6b4249309924" ma:taxonomyFieldName="Inquiry" ma:displayName="Inquiry" ma:indexed="true" ma:default="" ma:fieldId="{3a5e4d00-0da4-4b54-90ce-6b4249309924}" ma:sspId="eb37f91c-4bb8-4ab3-bc5a-cd8753815459" ma:termSetId="e92b6cb5-89aa-4b85-8d83-b805cf84055d" ma:anchorId="cb92f1e8-9f4f-49fe-a098-f606b129334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18433-7710-49bd-9bb4-0bb85747556a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4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C59FABDB-62DD-414D-9B51-A6F9DEC741F7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9093e521-16e6-4632-bd2c-521f3934b7ac"/>
    <ds:schemaRef ds:uri="http://schemas.microsoft.com/office/2006/documentManagement/types"/>
    <ds:schemaRef ds:uri="http://schemas.microsoft.com/office/2006/metadata/properties"/>
    <ds:schemaRef ds:uri="050df288-9c24-4c32-a62c-7fb2c3783a5c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CA13A2-4440-4BEE-81C2-FBA98AF8C852}"/>
</file>

<file path=customXml/itemProps3.xml><?xml version="1.0" encoding="utf-8"?>
<ds:datastoreItem xmlns:ds="http://schemas.openxmlformats.org/officeDocument/2006/customXml" ds:itemID="{BD1B1A58-AA1E-499E-812F-C4BC9B97EF3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5700897-1F17-4DD6-9A22-BE48C035E50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B </vt:lpstr>
      <vt:lpstr>Supps Control Totals</vt:lpstr>
      <vt:lpstr>'Table B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Milne</dc:creator>
  <cp:keywords/>
  <dc:description/>
  <cp:lastModifiedBy>Ryan Whitlock</cp:lastModifiedBy>
  <cp:revision/>
  <dcterms:created xsi:type="dcterms:W3CDTF">2019-01-22T10:50:45Z</dcterms:created>
  <dcterms:modified xsi:type="dcterms:W3CDTF">2022-02-23T16:39:20Z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0x01010068B44E2D2110BA4685F8ED07EBAD70D9</vt:lpwstr>
  </property>
  <property fmtid="{D5CDD505-2E9C-101B-9397-08002B2CF9AE}" pid="3" name="AuthorIds_UIVersion_10240">
    <vt:lpwstr>20</vt:lpwstr>
  </property>
  <property fmtid="{D5CDD505-2E9C-101B-9397-08002B2CF9AE}" pid="4" name="AuthorIds_UIVersion_16896">
    <vt:lpwstr>20</vt:lpwstr>
  </property>
  <property fmtid="{D5CDD505-2E9C-101B-9397-08002B2CF9AE}" pid="5" name="AuthorIds_UIVersion_18944">
    <vt:lpwstr>20</vt:lpwstr>
  </property>
  <property fmtid="{D5CDD505-2E9C-101B-9397-08002B2CF9AE}" pid="6" name="RMKeyword3">
    <vt:lpwstr/>
  </property>
  <property fmtid="{D5CDD505-2E9C-101B-9397-08002B2CF9AE}" pid="7" name="Sessions">
    <vt:lpwstr>136;#2021-22|96b889cb-bf30-4d4e-a7d4-109b091b8c4a</vt:lpwstr>
  </property>
  <property fmtid="{D5CDD505-2E9C-101B-9397-08002B2CF9AE}" pid="8" name="Category">
    <vt:lpwstr/>
  </property>
  <property fmtid="{D5CDD505-2E9C-101B-9397-08002B2CF9AE}" pid="9" name="RMKeyword1">
    <vt:lpwstr>2;#Scrutiny|c40e1206-65f3-4fdf-a232-d54039a38d0a</vt:lpwstr>
  </property>
  <property fmtid="{D5CDD505-2E9C-101B-9397-08002B2CF9AE}" pid="10" name="RMKeyword4">
    <vt:lpwstr/>
  </property>
  <property fmtid="{D5CDD505-2E9C-101B-9397-08002B2CF9AE}" pid="11" name="Inquiry">
    <vt:lpwstr/>
  </property>
  <property fmtid="{D5CDD505-2E9C-101B-9397-08002B2CF9AE}" pid="12" name="RMKeyword2">
    <vt:lpwstr/>
  </property>
  <property fmtid="{D5CDD505-2E9C-101B-9397-08002B2CF9AE}" pid="13" name="Circulation">
    <vt:lpwstr/>
  </property>
  <property fmtid="{D5CDD505-2E9C-101B-9397-08002B2CF9AE}" pid="14" name="ProtectiveMarking">
    <vt:lpwstr/>
  </property>
</Properties>
</file>