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https://hopuk-my.sharepoint.com/personal/robinsj_parliament_uk/Documents/"/>
    </mc:Choice>
  </mc:AlternateContent>
  <xr:revisionPtr revIDLastSave="0" documentId="8_{D8C522CF-C7E9-4525-96E0-A549E9A01AE7}" xr6:coauthVersionLast="41" xr6:coauthVersionMax="41" xr10:uidLastSave="{00000000-0000-0000-0000-000000000000}"/>
  <bookViews>
    <workbookView xWindow="-19320" yWindow="-1020" windowWidth="19440" windowHeight="15000" activeTab="2" xr2:uid="{00000000-000D-0000-FFFF-FFFF00000000}"/>
  </bookViews>
  <sheets>
    <sheet name="Table A (i)" sheetId="10" r:id="rId1"/>
    <sheet name="Table A (ii)" sheetId="11" r:id="rId2"/>
    <sheet name="Table B" sheetId="14" r:id="rId3"/>
    <sheet name="Table A (i) before splitting IF" sheetId="16" state="hidden" r:id="rId4"/>
  </sheets>
  <calcPr calcId="191029"/>
  <customWorkbookViews>
    <customWorkbookView name="David" guid="{9013C958-BDAB-44CF-8803-F188769439E3}" maximized="1" windowWidth="0" windowHeight="0" activeSheetId="0"/>
    <customWorkbookView name="Richard" guid="{CF07507F-CBC5-4F4D-AD45-6FDE82E8E569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0" i="16" l="1"/>
  <c r="K83" i="16" s="1"/>
  <c r="K103" i="16" s="1"/>
  <c r="A70" i="16"/>
  <c r="L67" i="16"/>
  <c r="M67" i="16" s="1"/>
  <c r="L66" i="16"/>
  <c r="M66" i="16" s="1"/>
  <c r="E63" i="16"/>
  <c r="E70" i="16" s="1"/>
  <c r="E83" i="16" s="1"/>
  <c r="K59" i="16"/>
  <c r="K82" i="16" s="1"/>
  <c r="K102" i="16" s="1"/>
  <c r="E59" i="16"/>
  <c r="E82" i="16" s="1"/>
  <c r="E102" i="16" s="1"/>
  <c r="A59" i="16"/>
  <c r="K51" i="16"/>
  <c r="K81" i="16" s="1"/>
  <c r="A51" i="16"/>
  <c r="E49" i="16"/>
  <c r="E51" i="16" s="1"/>
  <c r="E81" i="16" s="1"/>
  <c r="K38" i="16"/>
  <c r="K80" i="16" s="1"/>
  <c r="K100" i="16" s="1"/>
  <c r="E38" i="16"/>
  <c r="E80" i="16" s="1"/>
  <c r="A38" i="16"/>
  <c r="K30" i="16"/>
  <c r="K79" i="16" s="1"/>
  <c r="K99" i="16" s="1"/>
  <c r="A30" i="16"/>
  <c r="K24" i="16"/>
  <c r="E24" i="16"/>
  <c r="E30" i="16" s="1"/>
  <c r="E79" i="16" s="1"/>
  <c r="K21" i="16"/>
  <c r="E21" i="16"/>
  <c r="A21" i="16"/>
  <c r="E8" i="14"/>
  <c r="E7" i="14" s="1"/>
  <c r="D8" i="14"/>
  <c r="C7" i="14"/>
  <c r="B6" i="14"/>
  <c r="D6" i="14" s="1"/>
  <c r="A22" i="11"/>
  <c r="F21" i="11"/>
  <c r="F20" i="11"/>
  <c r="G20" i="11" s="1"/>
  <c r="F19" i="11"/>
  <c r="G19" i="11" s="1"/>
  <c r="E22" i="11"/>
  <c r="E23" i="11" s="1"/>
  <c r="F17" i="11"/>
  <c r="E15" i="11"/>
  <c r="D15" i="11"/>
  <c r="A15" i="11"/>
  <c r="F14" i="11"/>
  <c r="G14" i="11" s="1"/>
  <c r="F13" i="11"/>
  <c r="G13" i="11" s="1"/>
  <c r="F12" i="11"/>
  <c r="G12" i="11" s="1"/>
  <c r="F11" i="11"/>
  <c r="G11" i="11" s="1"/>
  <c r="F10" i="11"/>
  <c r="G10" i="11" s="1"/>
  <c r="F9" i="11"/>
  <c r="G9" i="11" s="1"/>
  <c r="F8" i="11"/>
  <c r="G8" i="11" s="1"/>
  <c r="F7" i="11"/>
  <c r="G7" i="11" s="1"/>
  <c r="J75" i="10"/>
  <c r="A75" i="10"/>
  <c r="K70" i="10"/>
  <c r="L70" i="10" s="1"/>
  <c r="K69" i="10"/>
  <c r="L69" i="10" s="1"/>
  <c r="E68" i="10"/>
  <c r="E75" i="10" s="1"/>
  <c r="L67" i="10"/>
  <c r="J64" i="10"/>
  <c r="E64" i="10"/>
  <c r="A64" i="10"/>
  <c r="L63" i="10"/>
  <c r="L61" i="10"/>
  <c r="L60" i="10"/>
  <c r="L59" i="10"/>
  <c r="L56" i="10"/>
  <c r="J55" i="10"/>
  <c r="A55" i="10"/>
  <c r="E52" i="10"/>
  <c r="E55" i="10" s="1"/>
  <c r="L51" i="10"/>
  <c r="L50" i="10"/>
  <c r="L49" i="10"/>
  <c r="J41" i="10"/>
  <c r="E41" i="10"/>
  <c r="A41" i="10"/>
  <c r="A32" i="10"/>
  <c r="J25" i="10"/>
  <c r="J32" i="10" s="1"/>
  <c r="E25" i="10"/>
  <c r="E32" i="10" s="1"/>
  <c r="J22" i="10"/>
  <c r="E22" i="10"/>
  <c r="A22" i="10"/>
  <c r="B7" i="14" l="1"/>
  <c r="D7" i="14" s="1"/>
  <c r="J76" i="10"/>
  <c r="E101" i="16"/>
  <c r="E99" i="16"/>
  <c r="E100" i="16"/>
  <c r="K101" i="16"/>
  <c r="E103" i="16"/>
  <c r="F15" i="11"/>
  <c r="G15" i="11" s="1"/>
  <c r="E76" i="10"/>
  <c r="F18" i="11"/>
  <c r="D22" i="11"/>
  <c r="F16" i="11"/>
  <c r="G16" i="11" s="1"/>
  <c r="E78" i="16"/>
  <c r="E98" i="16" s="1"/>
  <c r="E71" i="16"/>
  <c r="E84" i="16" s="1"/>
  <c r="E104" i="16" s="1"/>
  <c r="K78" i="16"/>
  <c r="K98" i="16" s="1"/>
  <c r="K71" i="16"/>
  <c r="K84" i="16" s="1"/>
  <c r="K104" i="16" s="1"/>
  <c r="F22" i="11" l="1"/>
  <c r="G22" i="11" s="1"/>
  <c r="D23" i="11"/>
  <c r="F23" i="11" l="1"/>
  <c r="G23" i="11" s="1"/>
  <c r="C104" i="14" l="1"/>
  <c r="E104" i="14"/>
  <c r="B104" i="14"/>
  <c r="W44" i="16" l="1"/>
  <c r="AA14" i="16"/>
  <c r="W11" i="16"/>
  <c r="AA10" i="16"/>
  <c r="W50" i="16"/>
  <c r="AA63" i="16"/>
  <c r="AA56" i="16"/>
  <c r="W60" i="16"/>
  <c r="AA23" i="16"/>
  <c r="W40" i="16"/>
  <c r="W31" i="16"/>
  <c r="W18" i="16"/>
  <c r="W16" i="16"/>
  <c r="AA28" i="16"/>
  <c r="AA11" i="16"/>
  <c r="AA53" i="16"/>
  <c r="AA34" i="16"/>
  <c r="AA57" i="16"/>
  <c r="W54" i="16"/>
  <c r="W55" i="16"/>
  <c r="W12" i="16"/>
  <c r="AA24" i="16"/>
  <c r="W61" i="16"/>
  <c r="W35" i="16"/>
  <c r="W9" i="16"/>
  <c r="AA8" i="16"/>
  <c r="AA67" i="16"/>
  <c r="AA36" i="16"/>
  <c r="W32" i="16"/>
  <c r="AA46" i="16"/>
  <c r="W20" i="16"/>
  <c r="AA29" i="16"/>
  <c r="AA61" i="16"/>
  <c r="AA68" i="16"/>
  <c r="AA16" i="16"/>
  <c r="W67" i="16"/>
  <c r="AA42" i="16"/>
  <c r="AA64" i="16"/>
  <c r="AA26" i="16"/>
  <c r="W22" i="16"/>
  <c r="W10" i="16"/>
  <c r="W29" i="16"/>
  <c r="W42" i="16"/>
  <c r="W8" i="16"/>
  <c r="W39" i="16"/>
  <c r="W69" i="16"/>
  <c r="W62" i="16"/>
  <c r="W24" i="16"/>
  <c r="AA39" i="16"/>
  <c r="AA37" i="16"/>
  <c r="W23" i="16"/>
  <c r="AA12" i="16"/>
  <c r="AA45" i="16"/>
  <c r="AA65" i="16"/>
  <c r="AA54" i="16"/>
  <c r="W64" i="16"/>
  <c r="W36" i="16"/>
  <c r="W28" i="16"/>
  <c r="AA32" i="16"/>
  <c r="W14" i="16"/>
  <c r="W48" i="16"/>
  <c r="AA22" i="16"/>
  <c r="W37" i="16"/>
  <c r="AA48" i="16"/>
  <c r="AA60" i="16"/>
  <c r="AA31" i="16"/>
  <c r="W52" i="16"/>
  <c r="AA35" i="16"/>
  <c r="W57" i="16"/>
  <c r="W66" i="16"/>
  <c r="W17" i="16"/>
  <c r="AA69" i="16"/>
  <c r="AA62" i="16"/>
  <c r="W25" i="16"/>
  <c r="AA40" i="16"/>
  <c r="W68" i="16"/>
  <c r="W46" i="16"/>
  <c r="W33" i="16"/>
  <c r="AA18" i="16"/>
  <c r="W34" i="16"/>
  <c r="W53" i="16"/>
  <c r="AA25" i="16"/>
  <c r="AA17" i="16"/>
  <c r="W58" i="16"/>
  <c r="W41" i="16"/>
  <c r="AA66" i="16"/>
  <c r="AA9" i="16"/>
  <c r="AA33" i="16"/>
  <c r="AA20" i="16"/>
  <c r="AA58" i="16"/>
  <c r="AA55" i="16"/>
  <c r="W26" i="16"/>
  <c r="AA50" i="16"/>
  <c r="W56" i="16"/>
  <c r="AA41" i="16"/>
  <c r="W45" i="16"/>
  <c r="AA44" i="16"/>
  <c r="AA43" i="16"/>
  <c r="W43" i="16"/>
  <c r="AA47" i="16"/>
  <c r="AA52" i="16"/>
  <c r="F21" i="10"/>
  <c r="G21" i="10" s="1"/>
  <c r="W47" i="16"/>
  <c r="D104" i="14"/>
  <c r="Z59" i="16" l="1"/>
  <c r="AA59" i="16" s="1"/>
  <c r="V38" i="16"/>
  <c r="W38" i="16" s="1"/>
  <c r="K11" i="10"/>
  <c r="L11" i="10" s="1"/>
  <c r="V59" i="16"/>
  <c r="W59" i="16" s="1"/>
  <c r="J45" i="16"/>
  <c r="L45" i="16" s="1"/>
  <c r="M45" i="16" s="1"/>
  <c r="D55" i="16"/>
  <c r="F55" i="16" s="1"/>
  <c r="G55" i="16" s="1"/>
  <c r="D57" i="16"/>
  <c r="F57" i="16" s="1"/>
  <c r="G57" i="16" s="1"/>
  <c r="D68" i="16"/>
  <c r="F68" i="16" s="1"/>
  <c r="G68" i="16" s="1"/>
  <c r="D49" i="16"/>
  <c r="F49" i="16" s="1"/>
  <c r="G49" i="16" s="1"/>
  <c r="D32" i="16"/>
  <c r="F32" i="16" s="1"/>
  <c r="G32" i="16" s="1"/>
  <c r="K34" i="10"/>
  <c r="L34" i="10" s="1"/>
  <c r="J65" i="16"/>
  <c r="L65" i="16" s="1"/>
  <c r="M65" i="16" s="1"/>
  <c r="J56" i="16"/>
  <c r="J35" i="16"/>
  <c r="L35" i="16" s="1"/>
  <c r="M35" i="16" s="1"/>
  <c r="F14" i="10"/>
  <c r="G14" i="10" s="1"/>
  <c r="D60" i="16"/>
  <c r="F60" i="16" s="1"/>
  <c r="G60" i="16" s="1"/>
  <c r="J18" i="16"/>
  <c r="L18" i="16" s="1"/>
  <c r="M18" i="16" s="1"/>
  <c r="J37" i="16"/>
  <c r="J52" i="16"/>
  <c r="K9" i="10"/>
  <c r="L9" i="10" s="1"/>
  <c r="F35" i="10"/>
  <c r="G35" i="10" s="1"/>
  <c r="F30" i="10"/>
  <c r="G30" i="10" s="1"/>
  <c r="J17" i="16"/>
  <c r="L17" i="16" s="1"/>
  <c r="M17" i="16" s="1"/>
  <c r="F58" i="10"/>
  <c r="G58" i="10" s="1"/>
  <c r="J33" i="16"/>
  <c r="L33" i="16" s="1"/>
  <c r="M33" i="16" s="1"/>
  <c r="F47" i="10"/>
  <c r="G47" i="10" s="1"/>
  <c r="F8" i="10"/>
  <c r="G8" i="10" s="1"/>
  <c r="F45" i="10"/>
  <c r="G45" i="10" s="1"/>
  <c r="J44" i="16"/>
  <c r="L44" i="16" s="1"/>
  <c r="M44" i="16" s="1"/>
  <c r="F42" i="10"/>
  <c r="G42" i="10" s="1"/>
  <c r="K53" i="10"/>
  <c r="L53" i="10" s="1"/>
  <c r="D53" i="16"/>
  <c r="F53" i="16" s="1"/>
  <c r="G53" i="16" s="1"/>
  <c r="K24" i="10"/>
  <c r="L24" i="10" s="1"/>
  <c r="F73" i="10"/>
  <c r="G73" i="10" s="1"/>
  <c r="F11" i="10"/>
  <c r="G11" i="10" s="1"/>
  <c r="F66" i="10"/>
  <c r="G66" i="10" s="1"/>
  <c r="J28" i="16"/>
  <c r="L28" i="16" s="1"/>
  <c r="M28" i="16" s="1"/>
  <c r="K36" i="10"/>
  <c r="L36" i="10" s="1"/>
  <c r="K35" i="10"/>
  <c r="L35" i="10" s="1"/>
  <c r="F26" i="10"/>
  <c r="G26" i="10" s="1"/>
  <c r="D27" i="16"/>
  <c r="F27" i="16" s="1"/>
  <c r="G27" i="16" s="1"/>
  <c r="W65" i="16"/>
  <c r="D18" i="16"/>
  <c r="F18" i="16" s="1"/>
  <c r="G18" i="16" s="1"/>
  <c r="D56" i="16"/>
  <c r="F56" i="16" s="1"/>
  <c r="G56" i="16" s="1"/>
  <c r="F61" i="10"/>
  <c r="G61" i="10" s="1"/>
  <c r="F71" i="10"/>
  <c r="G71" i="10" s="1"/>
  <c r="J32" i="16"/>
  <c r="L32" i="16" s="1"/>
  <c r="M32" i="16" s="1"/>
  <c r="J20" i="16"/>
  <c r="D48" i="16"/>
  <c r="F48" i="16" s="1"/>
  <c r="G48" i="16" s="1"/>
  <c r="D41" i="16"/>
  <c r="F41" i="16" s="1"/>
  <c r="G41" i="16" s="1"/>
  <c r="D17" i="16"/>
  <c r="F17" i="16" s="1"/>
  <c r="G17" i="16" s="1"/>
  <c r="F24" i="10"/>
  <c r="G24" i="10" s="1"/>
  <c r="J24" i="16"/>
  <c r="J14" i="16"/>
  <c r="L14" i="16" s="1"/>
  <c r="M14" i="16" s="1"/>
  <c r="D23" i="16"/>
  <c r="F23" i="16" s="1"/>
  <c r="G23" i="16" s="1"/>
  <c r="D16" i="16"/>
  <c r="F16" i="16" s="1"/>
  <c r="G16" i="16" s="1"/>
  <c r="D43" i="16"/>
  <c r="F43" i="16" s="1"/>
  <c r="G43" i="16" s="1"/>
  <c r="K16" i="10"/>
  <c r="L16" i="10" s="1"/>
  <c r="K48" i="10"/>
  <c r="L48" i="10" s="1"/>
  <c r="K39" i="10"/>
  <c r="L39" i="10" s="1"/>
  <c r="D61" i="16"/>
  <c r="F61" i="16" s="1"/>
  <c r="G61" i="16" s="1"/>
  <c r="D20" i="16"/>
  <c r="F20" i="16" s="1"/>
  <c r="G20" i="16" s="1"/>
  <c r="D10" i="16"/>
  <c r="F10" i="16" s="1"/>
  <c r="G10" i="16" s="1"/>
  <c r="F67" i="10"/>
  <c r="G67" i="10" s="1"/>
  <c r="F46" i="10"/>
  <c r="G46" i="10" s="1"/>
  <c r="D64" i="16"/>
  <c r="F64" i="16" s="1"/>
  <c r="G64" i="16" s="1"/>
  <c r="J31" i="16"/>
  <c r="L31" i="16" s="1"/>
  <c r="M31" i="16" s="1"/>
  <c r="J63" i="16"/>
  <c r="L63" i="16" s="1"/>
  <c r="M63" i="16" s="1"/>
  <c r="D62" i="16"/>
  <c r="F62" i="16" s="1"/>
  <c r="G62" i="16" s="1"/>
  <c r="D36" i="16"/>
  <c r="F36" i="16" s="1"/>
  <c r="G36" i="16" s="1"/>
  <c r="Z38" i="16"/>
  <c r="AA38" i="16" s="1"/>
  <c r="J64" i="16"/>
  <c r="L64" i="16" s="1"/>
  <c r="M64" i="16" s="1"/>
  <c r="D11" i="16"/>
  <c r="F11" i="16" s="1"/>
  <c r="G11" i="16" s="1"/>
  <c r="K62" i="10"/>
  <c r="L62" i="10" s="1"/>
  <c r="F33" i="10"/>
  <c r="G33" i="10" s="1"/>
  <c r="K10" i="10"/>
  <c r="L10" i="10" s="1"/>
  <c r="F63" i="10"/>
  <c r="G63" i="10" s="1"/>
  <c r="J10" i="16"/>
  <c r="L10" i="16" s="1"/>
  <c r="M10" i="16" s="1"/>
  <c r="J9" i="16"/>
  <c r="L9" i="16" s="1"/>
  <c r="M9" i="16" s="1"/>
  <c r="J41" i="16"/>
  <c r="L41" i="16" s="1"/>
  <c r="M41" i="16" s="1"/>
  <c r="D35" i="16"/>
  <c r="F35" i="16" s="1"/>
  <c r="G35" i="16" s="1"/>
  <c r="K68" i="10"/>
  <c r="L68" i="10" s="1"/>
  <c r="F23" i="10"/>
  <c r="G23" i="10" s="1"/>
  <c r="J62" i="16"/>
  <c r="K47" i="10"/>
  <c r="L47" i="10" s="1"/>
  <c r="J12" i="16"/>
  <c r="L12" i="16" s="1"/>
  <c r="M12" i="16" s="1"/>
  <c r="D40" i="16"/>
  <c r="F40" i="16" s="1"/>
  <c r="G40" i="16" s="1"/>
  <c r="K45" i="10"/>
  <c r="L45" i="10" s="1"/>
  <c r="F18" i="10"/>
  <c r="G18" i="10" s="1"/>
  <c r="F53" i="10"/>
  <c r="G53" i="10" s="1"/>
  <c r="W19" i="16"/>
  <c r="F29" i="10"/>
  <c r="G29" i="10" s="1"/>
  <c r="J46" i="16"/>
  <c r="F36" i="10"/>
  <c r="G36" i="10" s="1"/>
  <c r="K58" i="10"/>
  <c r="L58" i="10" s="1"/>
  <c r="J23" i="16"/>
  <c r="L23" i="16" s="1"/>
  <c r="M23" i="16" s="1"/>
  <c r="F54" i="10"/>
  <c r="G54" i="10" s="1"/>
  <c r="F43" i="10"/>
  <c r="G43" i="10" s="1"/>
  <c r="K20" i="10"/>
  <c r="L20" i="10" s="1"/>
  <c r="J25" i="16"/>
  <c r="L25" i="16" s="1"/>
  <c r="M25" i="16" s="1"/>
  <c r="J29" i="16"/>
  <c r="L29" i="16" s="1"/>
  <c r="M29" i="16" s="1"/>
  <c r="D34" i="16"/>
  <c r="F34" i="16" s="1"/>
  <c r="G34" i="16" s="1"/>
  <c r="K17" i="10"/>
  <c r="L17" i="10" s="1"/>
  <c r="K44" i="10"/>
  <c r="L44" i="10" s="1"/>
  <c r="F31" i="10"/>
  <c r="G31" i="10" s="1"/>
  <c r="D39" i="16"/>
  <c r="F39" i="16" s="1"/>
  <c r="G39" i="16" s="1"/>
  <c r="J43" i="16"/>
  <c r="L43" i="16" s="1"/>
  <c r="M43" i="16" s="1"/>
  <c r="J54" i="16"/>
  <c r="L54" i="16" s="1"/>
  <c r="M54" i="16" s="1"/>
  <c r="J69" i="16"/>
  <c r="L69" i="16" s="1"/>
  <c r="M69" i="16" s="1"/>
  <c r="D50" i="16"/>
  <c r="F50" i="16" s="1"/>
  <c r="G50" i="16" s="1"/>
  <c r="D8" i="16"/>
  <c r="F8" i="16" s="1"/>
  <c r="G8" i="16" s="1"/>
  <c r="F70" i="10"/>
  <c r="G70" i="10" s="1"/>
  <c r="K18" i="10"/>
  <c r="L18" i="10" s="1"/>
  <c r="J40" i="16"/>
  <c r="L40" i="16" s="1"/>
  <c r="M40" i="16" s="1"/>
  <c r="D58" i="16"/>
  <c r="F58" i="16" s="1"/>
  <c r="G58" i="16" s="1"/>
  <c r="F57" i="10"/>
  <c r="G57" i="10" s="1"/>
  <c r="D9" i="16"/>
  <c r="F9" i="16" s="1"/>
  <c r="G9" i="16" s="1"/>
  <c r="K28" i="10"/>
  <c r="L28" i="10" s="1"/>
  <c r="D46" i="16"/>
  <c r="F46" i="16" s="1"/>
  <c r="G46" i="16" s="1"/>
  <c r="J42" i="16"/>
  <c r="L42" i="16" s="1"/>
  <c r="M42" i="16" s="1"/>
  <c r="D33" i="16"/>
  <c r="F33" i="16" s="1"/>
  <c r="G33" i="16" s="1"/>
  <c r="K66" i="10"/>
  <c r="L66" i="10" s="1"/>
  <c r="F44" i="10"/>
  <c r="G44" i="10" s="1"/>
  <c r="K8" i="10"/>
  <c r="L8" i="10" s="1"/>
  <c r="J61" i="16"/>
  <c r="L61" i="16" s="1"/>
  <c r="M61" i="16" s="1"/>
  <c r="J36" i="16"/>
  <c r="L36" i="16" s="1"/>
  <c r="M36" i="16" s="1"/>
  <c r="K37" i="10"/>
  <c r="L37" i="10" s="1"/>
  <c r="J11" i="16"/>
  <c r="L11" i="16" s="1"/>
  <c r="M11" i="16" s="1"/>
  <c r="D44" i="16"/>
  <c r="F44" i="16" s="1"/>
  <c r="G44" i="16" s="1"/>
  <c r="J48" i="16"/>
  <c r="AA13" i="16"/>
  <c r="D14" i="16"/>
  <c r="F14" i="16" s="1"/>
  <c r="G14" i="16" s="1"/>
  <c r="F12" i="10"/>
  <c r="G12" i="10" s="1"/>
  <c r="F37" i="10"/>
  <c r="G37" i="10" s="1"/>
  <c r="J8" i="16"/>
  <c r="L8" i="16" s="1"/>
  <c r="M8" i="16" s="1"/>
  <c r="K27" i="10"/>
  <c r="L27" i="10" s="1"/>
  <c r="K42" i="10"/>
  <c r="L42" i="10" s="1"/>
  <c r="F27" i="10"/>
  <c r="G27" i="10" s="1"/>
  <c r="F51" i="10"/>
  <c r="G51" i="10" s="1"/>
  <c r="D67" i="16"/>
  <c r="F67" i="16" s="1"/>
  <c r="G67" i="16" s="1"/>
  <c r="J26" i="16"/>
  <c r="L26" i="16" s="1"/>
  <c r="M26" i="16" s="1"/>
  <c r="J68" i="16"/>
  <c r="L68" i="16" s="1"/>
  <c r="M68" i="16" s="1"/>
  <c r="F38" i="10"/>
  <c r="G38" i="10" s="1"/>
  <c r="D37" i="16"/>
  <c r="F37" i="16" s="1"/>
  <c r="G37" i="16" s="1"/>
  <c r="F9" i="10"/>
  <c r="G9" i="10" s="1"/>
  <c r="F16" i="10"/>
  <c r="G16" i="10" s="1"/>
  <c r="F39" i="10"/>
  <c r="G39" i="10" s="1"/>
  <c r="D69" i="16"/>
  <c r="F69" i="16" s="1"/>
  <c r="G69" i="16" s="1"/>
  <c r="F40" i="10"/>
  <c r="G40" i="10" s="1"/>
  <c r="K46" i="10"/>
  <c r="L46" i="10" s="1"/>
  <c r="Z70" i="16"/>
  <c r="AA70" i="16" s="1"/>
  <c r="K15" i="10"/>
  <c r="L15" i="10" s="1"/>
  <c r="F65" i="10"/>
  <c r="G65" i="10" s="1"/>
  <c r="F60" i="10"/>
  <c r="G60" i="10" s="1"/>
  <c r="D25" i="16"/>
  <c r="F25" i="16" s="1"/>
  <c r="G25" i="16" s="1"/>
  <c r="D22" i="16"/>
  <c r="F22" i="16" s="1"/>
  <c r="G22" i="16" s="1"/>
  <c r="D12" i="16"/>
  <c r="F12" i="16" s="1"/>
  <c r="G12" i="16" s="1"/>
  <c r="F74" i="10"/>
  <c r="G74" i="10" s="1"/>
  <c r="K23" i="10"/>
  <c r="L23" i="10" s="1"/>
  <c r="K38" i="10"/>
  <c r="L38" i="10" s="1"/>
  <c r="F10" i="10"/>
  <c r="G10" i="10" s="1"/>
  <c r="K14" i="10"/>
  <c r="L14" i="10" s="1"/>
  <c r="D66" i="16"/>
  <c r="F66" i="16" s="1"/>
  <c r="G66" i="16" s="1"/>
  <c r="K74" i="10"/>
  <c r="L74" i="10" s="1"/>
  <c r="D42" i="16"/>
  <c r="F42" i="16" s="1"/>
  <c r="G42" i="16" s="1"/>
  <c r="D45" i="16"/>
  <c r="F49" i="10"/>
  <c r="G49" i="10" s="1"/>
  <c r="K12" i="10"/>
  <c r="L12" i="10" s="1"/>
  <c r="D54" i="16"/>
  <c r="F54" i="16" s="1"/>
  <c r="G54" i="16" s="1"/>
  <c r="J34" i="16"/>
  <c r="L34" i="16" s="1"/>
  <c r="M34" i="16" s="1"/>
  <c r="K71" i="10"/>
  <c r="L71" i="10" s="1"/>
  <c r="D28" i="16"/>
  <c r="F28" i="16" s="1"/>
  <c r="G28" i="16" s="1"/>
  <c r="F69" i="10"/>
  <c r="G69" i="10" s="1"/>
  <c r="K73" i="10"/>
  <c r="L73" i="10" s="1"/>
  <c r="D26" i="16"/>
  <c r="F26" i="16" s="1"/>
  <c r="G26" i="16" s="1"/>
  <c r="K43" i="10"/>
  <c r="L43" i="10" s="1"/>
  <c r="F50" i="10"/>
  <c r="G50" i="10" s="1"/>
  <c r="J50" i="16"/>
  <c r="K57" i="10"/>
  <c r="L57" i="10" s="1"/>
  <c r="K30" i="10"/>
  <c r="L30" i="10" s="1"/>
  <c r="K29" i="10"/>
  <c r="L29" i="10" s="1"/>
  <c r="J55" i="16"/>
  <c r="F28" i="10"/>
  <c r="G28" i="10" s="1"/>
  <c r="F17" i="10"/>
  <c r="G17" i="10" s="1"/>
  <c r="F59" i="10"/>
  <c r="G59" i="10" s="1"/>
  <c r="D29" i="16"/>
  <c r="F29" i="16" s="1"/>
  <c r="G29" i="16" s="1"/>
  <c r="F62" i="10"/>
  <c r="G62" i="10" s="1"/>
  <c r="J22" i="16"/>
  <c r="L22" i="16" s="1"/>
  <c r="M22" i="16" s="1"/>
  <c r="J16" i="16"/>
  <c r="L16" i="16" s="1"/>
  <c r="M16" i="16" s="1"/>
  <c r="K72" i="10"/>
  <c r="L72" i="10" s="1"/>
  <c r="F20" i="10"/>
  <c r="G20" i="10" s="1"/>
  <c r="K31" i="10"/>
  <c r="L31" i="10" s="1"/>
  <c r="F34" i="10"/>
  <c r="G34" i="10" s="1"/>
  <c r="J38" i="16"/>
  <c r="J80" i="16" s="1"/>
  <c r="AA49" i="16"/>
  <c r="Z51" i="16"/>
  <c r="AA51" i="16" s="1"/>
  <c r="W7" i="16"/>
  <c r="D24" i="16"/>
  <c r="F24" i="16" s="1"/>
  <c r="G24" i="16" s="1"/>
  <c r="AA19" i="16"/>
  <c r="J15" i="16"/>
  <c r="L15" i="16" s="1"/>
  <c r="M15" i="16" s="1"/>
  <c r="W49" i="16"/>
  <c r="V51" i="16"/>
  <c r="W51" i="16" s="1"/>
  <c r="D19" i="16"/>
  <c r="F19" i="16" s="1"/>
  <c r="G19" i="16" s="1"/>
  <c r="J13" i="16"/>
  <c r="L13" i="16" s="1"/>
  <c r="M13" i="16" s="1"/>
  <c r="K13" i="10"/>
  <c r="L13" i="10" s="1"/>
  <c r="K26" i="10"/>
  <c r="L26" i="10" s="1"/>
  <c r="J19" i="16"/>
  <c r="L19" i="16" s="1"/>
  <c r="M19" i="16" s="1"/>
  <c r="K19" i="10"/>
  <c r="L19" i="10" s="1"/>
  <c r="K52" i="10"/>
  <c r="L52" i="10" s="1"/>
  <c r="D13" i="16"/>
  <c r="F13" i="16" s="1"/>
  <c r="G13" i="16" s="1"/>
  <c r="F13" i="10"/>
  <c r="G13" i="10" s="1"/>
  <c r="D47" i="16"/>
  <c r="F47" i="16" s="1"/>
  <c r="G47" i="16" s="1"/>
  <c r="Y38" i="16"/>
  <c r="J60" i="16"/>
  <c r="F68" i="10"/>
  <c r="G68" i="10" s="1"/>
  <c r="F72" i="10"/>
  <c r="G72" i="10" s="1"/>
  <c r="F7" i="10"/>
  <c r="G7" i="10" s="1"/>
  <c r="L24" i="16"/>
  <c r="M24" i="16" s="1"/>
  <c r="D63" i="16" l="1"/>
  <c r="F63" i="16" s="1"/>
  <c r="G63" i="16" s="1"/>
  <c r="D65" i="16"/>
  <c r="F65" i="16" s="1"/>
  <c r="G65" i="16" s="1"/>
  <c r="Y70" i="16"/>
  <c r="I64" i="10"/>
  <c r="K64" i="10" s="1"/>
  <c r="W13" i="16"/>
  <c r="L38" i="16"/>
  <c r="M38" i="16" s="1"/>
  <c r="J100" i="16"/>
  <c r="W15" i="16"/>
  <c r="V21" i="16"/>
  <c r="W21" i="16" s="1"/>
  <c r="D31" i="16"/>
  <c r="U38" i="16"/>
  <c r="J53" i="16"/>
  <c r="Y59" i="16"/>
  <c r="J47" i="16"/>
  <c r="J49" i="16"/>
  <c r="L49" i="16" s="1"/>
  <c r="M49" i="16" s="1"/>
  <c r="F19" i="10"/>
  <c r="G19" i="10" s="1"/>
  <c r="I41" i="10"/>
  <c r="K33" i="10"/>
  <c r="L33" i="10" s="1"/>
  <c r="AA15" i="16"/>
  <c r="J39" i="16"/>
  <c r="D30" i="16"/>
  <c r="F30" i="16" s="1"/>
  <c r="G30" i="16" s="1"/>
  <c r="D41" i="10"/>
  <c r="U51" i="16"/>
  <c r="D52" i="16"/>
  <c r="U59" i="16"/>
  <c r="D51" i="16"/>
  <c r="F51" i="16" s="1"/>
  <c r="G51" i="16" s="1"/>
  <c r="U30" i="16"/>
  <c r="F15" i="10"/>
  <c r="G15" i="10" s="1"/>
  <c r="D15" i="16"/>
  <c r="F15" i="16" s="1"/>
  <c r="G15" i="16" s="1"/>
  <c r="W63" i="16"/>
  <c r="V70" i="16"/>
  <c r="W70" i="16" s="1"/>
  <c r="W27" i="16"/>
  <c r="V30" i="16"/>
  <c r="W30" i="16" s="1"/>
  <c r="I55" i="10"/>
  <c r="J70" i="16"/>
  <c r="L60" i="16"/>
  <c r="M60" i="16" s="1"/>
  <c r="J27" i="16"/>
  <c r="Y30" i="16"/>
  <c r="AA7" i="16"/>
  <c r="D64" i="10"/>
  <c r="F56" i="10"/>
  <c r="G56" i="10" s="1"/>
  <c r="D7" i="16"/>
  <c r="AA27" i="16"/>
  <c r="Z30" i="16"/>
  <c r="AA30" i="16" s="1"/>
  <c r="J7" i="16"/>
  <c r="Y21" i="16"/>
  <c r="D75" i="10"/>
  <c r="U70" i="16" l="1"/>
  <c r="D70" i="16"/>
  <c r="F70" i="16" s="1"/>
  <c r="G70" i="16" s="1"/>
  <c r="D79" i="16"/>
  <c r="D99" i="16" s="1"/>
  <c r="D22" i="10"/>
  <c r="J51" i="16"/>
  <c r="L39" i="16"/>
  <c r="M39" i="16" s="1"/>
  <c r="D38" i="16"/>
  <c r="F31" i="16"/>
  <c r="G31" i="16" s="1"/>
  <c r="U21" i="16"/>
  <c r="I75" i="10"/>
  <c r="K65" i="10"/>
  <c r="L65" i="10" s="1"/>
  <c r="Z21" i="16"/>
  <c r="AA21" i="16" s="1"/>
  <c r="D81" i="16"/>
  <c r="D101" i="16" s="1"/>
  <c r="F52" i="16"/>
  <c r="G52" i="16" s="1"/>
  <c r="D59" i="16"/>
  <c r="F41" i="10"/>
  <c r="G41" i="10" s="1"/>
  <c r="Y51" i="16"/>
  <c r="K41" i="10"/>
  <c r="L41" i="10" s="1"/>
  <c r="L53" i="16"/>
  <c r="M53" i="16" s="1"/>
  <c r="J59" i="16"/>
  <c r="F75" i="10"/>
  <c r="G75" i="10" s="1"/>
  <c r="J21" i="16"/>
  <c r="L7" i="16"/>
  <c r="M7" i="16" s="1"/>
  <c r="F52" i="10"/>
  <c r="G52" i="10" s="1"/>
  <c r="D55" i="10"/>
  <c r="F64" i="10"/>
  <c r="G64" i="10" s="1"/>
  <c r="L70" i="16"/>
  <c r="M70" i="16" s="1"/>
  <c r="J83" i="16"/>
  <c r="J103" i="16" s="1"/>
  <c r="I32" i="10"/>
  <c r="K25" i="10"/>
  <c r="L25" i="10" s="1"/>
  <c r="I22" i="10"/>
  <c r="K7" i="10"/>
  <c r="L7" i="10" s="1"/>
  <c r="F7" i="16"/>
  <c r="G7" i="16" s="1"/>
  <c r="D21" i="16"/>
  <c r="F25" i="10"/>
  <c r="G25" i="10" s="1"/>
  <c r="D32" i="10"/>
  <c r="L27" i="16"/>
  <c r="M27" i="16" s="1"/>
  <c r="J30" i="16"/>
  <c r="K55" i="10"/>
  <c r="L55" i="10" s="1"/>
  <c r="D83" i="16" l="1"/>
  <c r="D103" i="16" s="1"/>
  <c r="F38" i="16"/>
  <c r="G38" i="16" s="1"/>
  <c r="D80" i="16"/>
  <c r="D100" i="16" s="1"/>
  <c r="J81" i="16"/>
  <c r="J101" i="16" s="1"/>
  <c r="L51" i="16"/>
  <c r="M51" i="16" s="1"/>
  <c r="D82" i="16"/>
  <c r="D102" i="16" s="1"/>
  <c r="F59" i="16"/>
  <c r="G59" i="16" s="1"/>
  <c r="F22" i="10"/>
  <c r="G22" i="10" s="1"/>
  <c r="L59" i="16"/>
  <c r="J82" i="16"/>
  <c r="J102" i="16" s="1"/>
  <c r="K75" i="10"/>
  <c r="D76" i="10"/>
  <c r="F32" i="10"/>
  <c r="G32" i="10" s="1"/>
  <c r="I76" i="10"/>
  <c r="K22" i="10"/>
  <c r="L22" i="10" s="1"/>
  <c r="J71" i="16"/>
  <c r="L21" i="16"/>
  <c r="M21" i="16" s="1"/>
  <c r="J78" i="16"/>
  <c r="J98" i="16" s="1"/>
  <c r="J79" i="16"/>
  <c r="J99" i="16" s="1"/>
  <c r="L30" i="16"/>
  <c r="M30" i="16" s="1"/>
  <c r="F21" i="16"/>
  <c r="G21" i="16" s="1"/>
  <c r="D78" i="16"/>
  <c r="D98" i="16" s="1"/>
  <c r="D71" i="16"/>
  <c r="F55" i="10"/>
  <c r="G55" i="10" s="1"/>
  <c r="K32" i="10"/>
  <c r="L32" i="10" s="1"/>
  <c r="J84" i="16" l="1"/>
  <c r="J104" i="16" s="1"/>
  <c r="L71" i="16"/>
  <c r="M71" i="16" s="1"/>
  <c r="F71" i="16"/>
  <c r="G71" i="16" s="1"/>
  <c r="D84" i="16"/>
  <c r="D104" i="16" s="1"/>
  <c r="F76" i="10"/>
  <c r="G76" i="10" s="1"/>
  <c r="K76" i="10"/>
  <c r="L76" i="10" s="1"/>
</calcChain>
</file>

<file path=xl/sharedStrings.xml><?xml version="1.0" encoding="utf-8"?>
<sst xmlns="http://schemas.openxmlformats.org/spreadsheetml/2006/main" count="562" uniqueCount="255">
  <si>
    <t>Workings</t>
  </si>
  <si>
    <t>Supps</t>
  </si>
  <si>
    <t>Subhead</t>
  </si>
  <si>
    <t>Admin</t>
  </si>
  <si>
    <t>Resource DEL</t>
  </si>
  <si>
    <t>Capital DEL</t>
  </si>
  <si>
    <t>Museums Galleries and Libraries</t>
  </si>
  <si>
    <t>Subheads</t>
  </si>
  <si>
    <t>%</t>
  </si>
  <si>
    <t>Change from Main Estimate</t>
  </si>
  <si>
    <t>Mains</t>
  </si>
  <si>
    <t>A,B,C</t>
  </si>
  <si>
    <t>Arts and Heritage</t>
  </si>
  <si>
    <t>D,E,H,I</t>
  </si>
  <si>
    <t>F,G,R</t>
  </si>
  <si>
    <t>Sports</t>
  </si>
  <si>
    <t>K,L</t>
  </si>
  <si>
    <t>Broadcasting and Media</t>
  </si>
  <si>
    <t>4.5m NCS to RGC switch confirmed at Mains per FL but not on OSCAR</t>
  </si>
  <si>
    <t>P,Q</t>
  </si>
  <si>
    <t>Civil Society</t>
  </si>
  <si>
    <t>J,M,N,O</t>
  </si>
  <si>
    <t>Other (inc Tourism)</t>
  </si>
  <si>
    <t>n/a</t>
  </si>
  <si>
    <t>National Citizen Service</t>
  </si>
  <si>
    <t>Listed Places of Worship</t>
  </si>
  <si>
    <t>EU Exit</t>
  </si>
  <si>
    <t>Commonwealth Games</t>
  </si>
  <si>
    <t>5G and Fibre</t>
  </si>
  <si>
    <t>British Museum</t>
  </si>
  <si>
    <t>Blythe House</t>
  </si>
  <si>
    <t>Science Museum Group</t>
  </si>
  <si>
    <t>NCSP Cyber Security Team</t>
  </si>
  <si>
    <t>VA Museum</t>
  </si>
  <si>
    <t>S</t>
  </si>
  <si>
    <t>British Broadcasting Corporation</t>
  </si>
  <si>
    <t>Heritage High Streets</t>
  </si>
  <si>
    <t>U</t>
  </si>
  <si>
    <t>Provisions, Impairments and other AME spend</t>
  </si>
  <si>
    <t>Prosperity Fund</t>
  </si>
  <si>
    <t>Festival of Britain</t>
  </si>
  <si>
    <t>Youth Accelerator Fund</t>
  </si>
  <si>
    <t>Non Ring-Fenced</t>
  </si>
  <si>
    <t>BDUK Superfast</t>
  </si>
  <si>
    <t>Programme</t>
  </si>
  <si>
    <t>Capital</t>
  </si>
  <si>
    <t>Policy Ring-Fence</t>
  </si>
  <si>
    <t>Ring-Fence for tables</t>
  </si>
  <si>
    <t>NCSP</t>
  </si>
  <si>
    <t>OCS LCF</t>
  </si>
  <si>
    <t>OCS LIBOR</t>
  </si>
  <si>
    <t>OCS Tampon Tax</t>
  </si>
  <si>
    <t>Table A (i) Departmental Expenditure Limits (DELs)</t>
  </si>
  <si>
    <t>Mappings</t>
  </si>
  <si>
    <t>Figures in £ million</t>
  </si>
  <si>
    <t>Description</t>
  </si>
  <si>
    <t>Resource</t>
  </si>
  <si>
    <t>OSCAR org</t>
  </si>
  <si>
    <t>Other mapping column</t>
  </si>
  <si>
    <t>Other mapping value</t>
  </si>
  <si>
    <t>This year 
(Supplementary Estimate)</t>
  </si>
  <si>
    <t>This year 
(Main Estimate)</t>
  </si>
  <si>
    <t>Note</t>
  </si>
  <si>
    <t>Mains check vs ME table</t>
  </si>
  <si>
    <t>Comments</t>
  </si>
  <si>
    <t>A, B, C</t>
  </si>
  <si>
    <t>Imperial War Museum</t>
  </si>
  <si>
    <t>National Gallery</t>
  </si>
  <si>
    <t>National Museums Liverpool</t>
  </si>
  <si>
    <t>UK Sport</t>
  </si>
  <si>
    <t>Natural History Museum</t>
  </si>
  <si>
    <t>UK Anti-Doping</t>
  </si>
  <si>
    <t>Royal Museums Greenwich</t>
  </si>
  <si>
    <t>Tate Gallery</t>
  </si>
  <si>
    <t>Victoria and Albert Museum</t>
  </si>
  <si>
    <t xml:space="preserve">Smaller Museums and Galleries </t>
  </si>
  <si>
    <t>Museums and Galleries</t>
  </si>
  <si>
    <t>S4C</t>
  </si>
  <si>
    <t>British Library</t>
  </si>
  <si>
    <t>Support for Museums and Galleries Bodies</t>
  </si>
  <si>
    <t>DCMS Core</t>
  </si>
  <si>
    <t>OFCOM</t>
  </si>
  <si>
    <t>£1.4m admin is counted within Core here, not Blythe</t>
  </si>
  <si>
    <t>IFRS16 impacts</t>
  </si>
  <si>
    <t>Type of Change</t>
  </si>
  <si>
    <t>IFRS16</t>
  </si>
  <si>
    <t>Depreciation (excl. IFRS16 impact)</t>
  </si>
  <si>
    <t>National Heritage Memorial Fund</t>
  </si>
  <si>
    <t>D, E, H, I</t>
  </si>
  <si>
    <t>Arts Council England</t>
  </si>
  <si>
    <t>Allocation of CDF to ACE actually already confirmed at Mains and in OSCAR even though only "Agreed" in FL</t>
  </si>
  <si>
    <t>Churches Conservation Trust</t>
  </si>
  <si>
    <t>Historic England</t>
  </si>
  <si>
    <t>English Heritage</t>
  </si>
  <si>
    <t>Split out HHS from HE for Mains figures!</t>
  </si>
  <si>
    <t>Support for Arts and Heritage Bodies</t>
  </si>
  <si>
    <t>F, G, R</t>
  </si>
  <si>
    <t>Sport England</t>
  </si>
  <si>
    <t>National Lottery Commission</t>
  </si>
  <si>
    <t>Sports Grounds Safety Authority</t>
  </si>
  <si>
    <t>Sports Ground Safety Authority</t>
  </si>
  <si>
    <t>Gambling Commission</t>
  </si>
  <si>
    <t>Birmingham 2022</t>
  </si>
  <si>
    <t>Includes CWG in Core &amp; FoB within CWG</t>
  </si>
  <si>
    <t>Arts Council England - Lottery</t>
  </si>
  <si>
    <t>Support for Sports Bodies</t>
  </si>
  <si>
    <t>Big Lottery Fund</t>
  </si>
  <si>
    <t>Film Council - Lottery</t>
  </si>
  <si>
    <t>Heritage Lottery Fund</t>
  </si>
  <si>
    <t>K , L</t>
  </si>
  <si>
    <t>British Film Institute</t>
  </si>
  <si>
    <t>UK Sport Lottery</t>
  </si>
  <si>
    <t>Information Commissioner's Office</t>
  </si>
  <si>
    <t>Information Commisioner's Office</t>
  </si>
  <si>
    <t>Sport England - Lottery</t>
  </si>
  <si>
    <t>Phonepay Service Authority</t>
  </si>
  <si>
    <t>OFCOM (excl. 700MHz)</t>
  </si>
  <si>
    <t>700Mhz</t>
  </si>
  <si>
    <t>Includes 700MHz admin</t>
  </si>
  <si>
    <t>Excludes 700MHz admin</t>
  </si>
  <si>
    <t>5G and Local Full Fibre Networks</t>
  </si>
  <si>
    <t>Tech Nation</t>
  </si>
  <si>
    <t>Policy Area</t>
  </si>
  <si>
    <t>Newly split out from Core</t>
  </si>
  <si>
    <t>Support for Broadcasting and Media</t>
  </si>
  <si>
    <t>P, Q</t>
  </si>
  <si>
    <t>Office for Civil Society</t>
  </si>
  <si>
    <t>LIBOR</t>
  </si>
  <si>
    <t>Tampon Tax</t>
  </si>
  <si>
    <t>Life Chances Fund</t>
  </si>
  <si>
    <t>J, M, N, O</t>
  </si>
  <si>
    <t>VisitBritain</t>
  </si>
  <si>
    <t>Visit Britain</t>
  </si>
  <si>
    <t>DCMS Central Support</t>
  </si>
  <si>
    <t>Blythe House admin</t>
  </si>
  <si>
    <t>Festival of Britain Policy Team</t>
  </si>
  <si>
    <t>EU Exit Funding</t>
  </si>
  <si>
    <t>Government Digital Service</t>
  </si>
  <si>
    <t>Total Voted and Non Voted DEL</t>
  </si>
  <si>
    <t>Checks vs Main Table</t>
  </si>
  <si>
    <t>Per above</t>
  </si>
  <si>
    <t>Main</t>
  </si>
  <si>
    <t>Total Voted and Non Voted</t>
  </si>
  <si>
    <t>Per Tables for Memorandum tab</t>
  </si>
  <si>
    <t>Variances</t>
  </si>
  <si>
    <t>Table A (ii) AME budgets</t>
  </si>
  <si>
    <t>British Broadcasting Corporation (BBC)</t>
  </si>
  <si>
    <t>Wages, Salaries and pensions</t>
  </si>
  <si>
    <t>Other BBC Expenditure</t>
  </si>
  <si>
    <t>Pensions Cover</t>
  </si>
  <si>
    <t>Income</t>
  </si>
  <si>
    <t>Broadband</t>
  </si>
  <si>
    <t>Depreciation and amortisation</t>
  </si>
  <si>
    <t>Corporation tax, Interest and Dividends</t>
  </si>
  <si>
    <t>Depreciation and Impairments</t>
  </si>
  <si>
    <t>Provisions</t>
  </si>
  <si>
    <t>Revaluations</t>
  </si>
  <si>
    <t>Interest on Scheme Liabilities</t>
  </si>
  <si>
    <t>Corporation Tax</t>
  </si>
  <si>
    <t>Other Expenditure</t>
  </si>
  <si>
    <t>Total Voted AME</t>
  </si>
  <si>
    <t>Table B: how DEL funding plans for 2019-20 have altered since Spending Review 2015</t>
  </si>
  <si>
    <t>DEL baseline for SR2015 (2015-16)</t>
  </si>
  <si>
    <t>SR2015 addition for 2019-20, compared to 2015-16 baseline</t>
  </si>
  <si>
    <t>Spending Review outcome</t>
  </si>
  <si>
    <t>Additional, new, money awarded since SR2015:-</t>
  </si>
  <si>
    <t>Autumn statement 2016</t>
  </si>
  <si>
    <t>World Road Cycling</t>
  </si>
  <si>
    <t>Rugby League World Cup</t>
  </si>
  <si>
    <t>Tech City FinTech funding</t>
  </si>
  <si>
    <t>Royal Society of the Arts Schools Pilot, funded by ACE</t>
  </si>
  <si>
    <t>Digital Package (NPIF)</t>
  </si>
  <si>
    <t>Autumn Budget 2017</t>
  </si>
  <si>
    <t>Digital Technology Roles</t>
  </si>
  <si>
    <t>Digital Communications Roles</t>
  </si>
  <si>
    <t>Jodrell Bank Discovery Centre</t>
  </si>
  <si>
    <t>Data Ethics</t>
  </si>
  <si>
    <t>UK Games Fund Extension</t>
  </si>
  <si>
    <t>Autumn Budget 2018</t>
  </si>
  <si>
    <t>Coventry UK City of Culture</t>
  </si>
  <si>
    <t>Heritage High Streets Fund</t>
  </si>
  <si>
    <t>Contestable Fund</t>
  </si>
  <si>
    <t>Digital Skills Bootcamps</t>
  </si>
  <si>
    <t>Main Estimate 2019</t>
  </si>
  <si>
    <t>EU Exit Allocation</t>
  </si>
  <si>
    <t>Pension Scheme rate increase</t>
  </si>
  <si>
    <t>Supplementary Estimate 2019</t>
  </si>
  <si>
    <t>Miners' welfare facilities</t>
  </si>
  <si>
    <t>Reserve access for Listed Places of Worship scheme</t>
  </si>
  <si>
    <t>EU Exit guarantee administration cost</t>
  </si>
  <si>
    <t>HMT rebate for cash management performance</t>
  </si>
  <si>
    <t>Reserve access for Freedoms bodies</t>
  </si>
  <si>
    <t>LIBOR funding for the Office for Civil Society</t>
  </si>
  <si>
    <t>Tampon Tax reserve claim</t>
  </si>
  <si>
    <t>Gambling Commission Reserve Claim</t>
  </si>
  <si>
    <t>Loans to arms-length bodies</t>
  </si>
  <si>
    <t>Estimating, forecasting and reprofiling changes:-</t>
  </si>
  <si>
    <t>National Citizen Service reduction to funding</t>
  </si>
  <si>
    <t>Change to accounting treatment of the Office for Civil Society</t>
  </si>
  <si>
    <t>Reprofiling of Rugby League World Cup 2021</t>
  </si>
  <si>
    <t>Reprofiling of Discover England Fund</t>
  </si>
  <si>
    <t>Reprofiling of Blythe House Programme</t>
  </si>
  <si>
    <t>Reprofiling of Commonwealth Games</t>
  </si>
  <si>
    <t>Reprofiling of Local Full Fibre Networks</t>
  </si>
  <si>
    <t>Reprofiling of BDUK Superfast Programme</t>
  </si>
  <si>
    <t>Reprofiling of 700MHz Programme</t>
  </si>
  <si>
    <t>Return to Treasury of funding for Life Chances Fund</t>
  </si>
  <si>
    <t>Return to Treasury of funding for 5G and Fibre</t>
  </si>
  <si>
    <t>Changes to accounting treatment of leases under new IFRS16 accounting standard</t>
  </si>
  <si>
    <t>Neutral funding changes between departments:-</t>
  </si>
  <si>
    <t>Machinery of government changes:-</t>
  </si>
  <si>
    <t>Transfer of Office for Civil Society from Cabinet Office</t>
  </si>
  <si>
    <t>Transfer of Government Digital Service from Cabinet Office</t>
  </si>
  <si>
    <t>Transfer of Digital Identities and Signatures from the Department for Business, Energy and Industrial Strategy</t>
  </si>
  <si>
    <t>Budget Cover Transfers:-</t>
  </si>
  <si>
    <t>Transfer to Ministry of Justice for Justice Impact Testing</t>
  </si>
  <si>
    <t>Loneliness contribution from Department of Health</t>
  </si>
  <si>
    <t>Culture Diary from the Department for International Trade</t>
  </si>
  <si>
    <t>Prosperity Funding from the Department for International Trade</t>
  </si>
  <si>
    <t>Transfer to the National Archieves for the Advisory Council on National Records and Archives</t>
  </si>
  <si>
    <t>Transfer to the Office for Students for AI conversion courses business case</t>
  </si>
  <si>
    <t>Transfer to Cabinet Office for the centralised movement of SpAds</t>
  </si>
  <si>
    <t>EU Exit data protection communications funding from Cabinet Office</t>
  </si>
  <si>
    <t>Integrated Activity Fund from the Foreign &amp; Commonwealth Office</t>
  </si>
  <si>
    <t>Transfer to the Foreign &amp; Commonwealth Office for Digital Access Programme &amp; Tech Hubs</t>
  </si>
  <si>
    <t>GREAT programme from the Department for International Trade</t>
  </si>
  <si>
    <t>Transfer to the Department for Work &amp; Pensions for Examine a Place programme</t>
  </si>
  <si>
    <t>Security for Commonwealth Games from the Home Office</t>
  </si>
  <si>
    <t>National Cyber Security Programme (NCSP) from Cabinet Office</t>
  </si>
  <si>
    <t>Transfer of NCSP funding to the National Cyber Security Centrre</t>
  </si>
  <si>
    <t>Transfer of NCSP funding to the Department for International Trade</t>
  </si>
  <si>
    <t>Transfer of NCSP funding to the Department for Business, Energy &amp; Industrial Strategy</t>
  </si>
  <si>
    <t>Transfer to Scottish Government for the Edinburgh Cultural Summit</t>
  </si>
  <si>
    <t>Digital Access programme &amp; Tech Hubs from the Department for International Development</t>
  </si>
  <si>
    <t>Transfer to the Cabinet Office for outsourcing programme</t>
  </si>
  <si>
    <t>Historic County Flags Day from Ministry of Housing, Communities and Local Government</t>
  </si>
  <si>
    <t>Transfer to the Department for Health &amp; Social Care for trial of 5G in ambulances</t>
  </si>
  <si>
    <t>Other funding transfers:-</t>
  </si>
  <si>
    <t>Net Programme to Capital switches at Main Estimate 2016</t>
  </si>
  <si>
    <t>Transfer of National Technology Advisor</t>
  </si>
  <si>
    <t>Blythe House Capital to Admin switch</t>
  </si>
  <si>
    <t>Net Programme to Capital switches at Main Estimate 2017</t>
  </si>
  <si>
    <t>Net Programme to Admin switches at Main Estimate 2018</t>
  </si>
  <si>
    <t>Net Programme to Capital switches at Main Estimate 2018</t>
  </si>
  <si>
    <t>Net Programme to Admin switches at Supplementary Estimate 2018</t>
  </si>
  <si>
    <t>Net Programme to Admin switches at Supplementary Estimate 2019</t>
  </si>
  <si>
    <t>Net Capital to Programme switches at Supplementary Estimate 2019</t>
  </si>
  <si>
    <t>Net Capital to Admin switches at Supplementary Estimate 2019</t>
  </si>
  <si>
    <t>2019-20 Supplementary Estimates DEL totals</t>
  </si>
  <si>
    <t>separate out IFRS16? (if not, see error in last section where double-counted); check formatting</t>
  </si>
  <si>
    <t>Depreciation</t>
  </si>
  <si>
    <t>???</t>
  </si>
  <si>
    <r>
      <rPr>
        <sz val="10"/>
        <color rgb="FFFF0000"/>
        <rFont val="Arial"/>
      </rPr>
      <t>????</t>
    </r>
    <r>
      <rPr>
        <sz val="10"/>
        <color rgb="FF000000"/>
        <rFont val="Arial"/>
      </rPr>
      <t xml:space="preserve"> Excludes Tech Nation</t>
    </r>
  </si>
  <si>
    <t>Includes Core &amp; ALB, 4.5m NCS to RGC switch confirmed at Mains per FL but not on OSCAR</t>
  </si>
  <si>
    <r>
      <rPr>
        <sz val="10"/>
        <color rgb="FFFF0000"/>
        <rFont val="Arial"/>
      </rPr>
      <t xml:space="preserve">???; split out Blythe admin; </t>
    </r>
    <r>
      <rPr>
        <sz val="10"/>
        <color rgb="FF000000"/>
        <rFont val="Arial"/>
      </rPr>
      <t>Excludes FoB, Blythe House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</si>
</sst>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;\-#,##0.0;"/>
    <numFmt numFmtId="165" formatCode="#,##0.0%;\-#,##0.0%;"/>
    <numFmt numFmtId="166" formatCode="#,##0.0;\(#,##0.0\);\-"/>
    <numFmt numFmtId="167" formatCode="#,##0.000;\(#,##0.000\);\-"/>
    <numFmt numFmtId="168" formatCode="0.0%"/>
    <numFmt numFmtId="169" formatCode="#,##0.0%;\-#,##0.0%;\-"/>
    <numFmt numFmtId="170" formatCode="#,##0.0"/>
  </numFmts>
  <fonts count="35" x14ac:knownFonts="1">
    <font>
      <sz val="10"/>
      <color rgb="FF000000"/>
      <name val="Arial"/>
    </font>
    <font>
      <sz val="10"/>
      <name val="Calibri"/>
    </font>
    <font>
      <b/>
      <sz val="10"/>
      <name val="Arial"/>
    </font>
    <font>
      <b/>
      <sz val="10"/>
      <color rgb="FF000000"/>
      <name val="Calibri"/>
    </font>
    <font>
      <b/>
      <sz val="10"/>
      <name val="Calibri"/>
    </font>
    <font>
      <sz val="10"/>
      <name val="Arial"/>
    </font>
    <font>
      <sz val="10"/>
      <color rgb="FF000000"/>
      <name val="Calibri"/>
    </font>
    <font>
      <sz val="10"/>
      <color rgb="FFFF0000"/>
      <name val="Arial"/>
    </font>
    <font>
      <sz val="10"/>
      <color rgb="FFFF0000"/>
      <name val="Calibri"/>
    </font>
    <font>
      <i/>
      <sz val="10"/>
      <name val="Arial"/>
    </font>
    <font>
      <b/>
      <sz val="10"/>
      <name val="Arial"/>
    </font>
    <font>
      <b/>
      <sz val="10"/>
      <color rgb="FFFF0000"/>
      <name val="Arial"/>
    </font>
    <font>
      <b/>
      <sz val="10"/>
      <color rgb="FFFF9900"/>
      <name val="Arial"/>
    </font>
    <font>
      <sz val="10"/>
      <color rgb="FFFF9900"/>
      <name val="Arial"/>
    </font>
    <font>
      <i/>
      <sz val="11"/>
      <name val="Arial"/>
    </font>
    <font>
      <b/>
      <i/>
      <sz val="11"/>
      <name val="Arial"/>
    </font>
    <font>
      <sz val="10"/>
      <name val="Arial"/>
    </font>
    <font>
      <i/>
      <sz val="10"/>
      <name val="Arial"/>
    </font>
    <font>
      <sz val="11"/>
      <name val="Arial"/>
    </font>
    <font>
      <sz val="11"/>
      <color rgb="FFFF9900"/>
      <name val="Arial"/>
    </font>
    <font>
      <sz val="10"/>
      <name val="Arial"/>
    </font>
    <font>
      <b/>
      <sz val="10"/>
      <name val="Arial"/>
    </font>
    <font>
      <sz val="10"/>
      <color rgb="FF000000"/>
      <name val="Arial"/>
    </font>
    <font>
      <i/>
      <sz val="10"/>
      <color rgb="FFFF9900"/>
      <name val="Arial"/>
    </font>
    <font>
      <sz val="11"/>
      <color rgb="FF000000"/>
      <name val="Arial"/>
    </font>
    <font>
      <b/>
      <sz val="10"/>
      <color rgb="FFFF0000"/>
      <name val="Calibri"/>
    </font>
    <font>
      <b/>
      <sz val="12"/>
      <name val="Arial"/>
    </font>
    <font>
      <b/>
      <sz val="18"/>
      <color rgb="FFFF0000"/>
      <name val="Arial"/>
    </font>
    <font>
      <i/>
      <sz val="10"/>
      <color rgb="FF000000"/>
      <name val="Arial"/>
    </font>
    <font>
      <b/>
      <i/>
      <sz val="10"/>
      <name val="Arial"/>
    </font>
    <font>
      <b/>
      <sz val="14"/>
      <name val="Arial"/>
    </font>
    <font>
      <b/>
      <sz val="11"/>
      <name val="Arial"/>
    </font>
    <font>
      <b/>
      <i/>
      <u/>
      <sz val="11"/>
      <name val="Arial"/>
    </font>
    <font>
      <b/>
      <sz val="11"/>
      <color rgb="FF000000"/>
      <name val="Arial"/>
    </font>
    <font>
      <i/>
      <sz val="10"/>
      <color rgb="FF0000FF"/>
      <name val="Arial"/>
    </font>
  </fonts>
  <fills count="7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8EAADB"/>
        <bgColor rgb="FF8EAADB"/>
      </patternFill>
    </fill>
    <fill>
      <patternFill patternType="solid">
        <fgColor rgb="FFD9E2F3"/>
        <bgColor rgb="FFD9E2F3"/>
      </patternFill>
    </fill>
    <fill>
      <patternFill patternType="solid">
        <fgColor rgb="FFB4C6E7"/>
        <bgColor rgb="FFB4C6E7"/>
      </patternFill>
    </fill>
  </fills>
  <borders count="5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1">
    <xf numFmtId="0" fontId="0" fillId="0" borderId="0" xfId="0" applyFont="1" applyAlignment="1"/>
    <xf numFmtId="0" fontId="2" fillId="2" borderId="0" xfId="0" applyFont="1" applyFill="1" applyAlignment="1"/>
    <xf numFmtId="0" fontId="5" fillId="2" borderId="0" xfId="0" applyFont="1" applyFill="1"/>
    <xf numFmtId="167" fontId="7" fillId="2" borderId="0" xfId="0" applyNumberFormat="1" applyFont="1" applyFill="1"/>
    <xf numFmtId="0" fontId="10" fillId="0" borderId="0" xfId="0" applyFont="1"/>
    <xf numFmtId="0" fontId="11" fillId="0" borderId="0" xfId="0" applyFont="1" applyAlignment="1"/>
    <xf numFmtId="0" fontId="12" fillId="2" borderId="0" xfId="0" applyFont="1" applyFill="1" applyAlignment="1"/>
    <xf numFmtId="0" fontId="13" fillId="2" borderId="0" xfId="0" applyFont="1" applyFill="1"/>
    <xf numFmtId="0" fontId="2" fillId="2" borderId="0" xfId="0" applyFont="1" applyFill="1" applyAlignment="1"/>
    <xf numFmtId="0" fontId="14" fillId="0" borderId="0" xfId="0" applyFont="1"/>
    <xf numFmtId="0" fontId="5" fillId="2" borderId="0" xfId="0" applyFont="1" applyFill="1" applyAlignment="1"/>
    <xf numFmtId="0" fontId="15" fillId="0" borderId="0" xfId="0" applyFont="1"/>
    <xf numFmtId="0" fontId="10" fillId="4" borderId="11" xfId="0" applyFont="1" applyFill="1" applyBorder="1" applyAlignment="1">
      <alignment wrapText="1"/>
    </xf>
    <xf numFmtId="0" fontId="10" fillId="4" borderId="12" xfId="0" applyFont="1" applyFill="1" applyBorder="1" applyAlignment="1">
      <alignment wrapText="1"/>
    </xf>
    <xf numFmtId="0" fontId="10" fillId="4" borderId="13" xfId="0" applyFont="1" applyFill="1" applyBorder="1" applyAlignment="1">
      <alignment wrapText="1"/>
    </xf>
    <xf numFmtId="0" fontId="10" fillId="4" borderId="14" xfId="0" applyFont="1" applyFill="1" applyBorder="1"/>
    <xf numFmtId="0" fontId="16" fillId="4" borderId="15" xfId="0" applyFont="1" applyFill="1" applyBorder="1"/>
    <xf numFmtId="0" fontId="16" fillId="0" borderId="7" xfId="0" applyFont="1" applyBorder="1" applyAlignment="1">
      <alignment wrapText="1"/>
    </xf>
    <xf numFmtId="0" fontId="10" fillId="4" borderId="15" xfId="0" applyFont="1" applyFill="1" applyBorder="1"/>
    <xf numFmtId="0" fontId="16" fillId="4" borderId="16" xfId="0" applyFont="1" applyFill="1" applyBorder="1"/>
    <xf numFmtId="0" fontId="10" fillId="4" borderId="17" xfId="0" applyFont="1" applyFill="1" applyBorder="1" applyAlignment="1">
      <alignment vertical="top" wrapText="1"/>
    </xf>
    <xf numFmtId="0" fontId="10" fillId="4" borderId="18" xfId="0" applyFont="1" applyFill="1" applyBorder="1" applyAlignment="1">
      <alignment vertical="top" wrapText="1"/>
    </xf>
    <xf numFmtId="0" fontId="10" fillId="4" borderId="19" xfId="0" applyFont="1" applyFill="1" applyBorder="1" applyAlignment="1">
      <alignment vertical="top" wrapText="1"/>
    </xf>
    <xf numFmtId="0" fontId="16" fillId="0" borderId="21" xfId="0" applyFont="1" applyBorder="1" applyAlignment="1">
      <alignment vertical="top" wrapText="1"/>
    </xf>
    <xf numFmtId="0" fontId="18" fillId="0" borderId="0" xfId="0" applyFont="1" applyAlignment="1">
      <alignment vertical="top"/>
    </xf>
    <xf numFmtId="0" fontId="19" fillId="2" borderId="0" xfId="0" applyFont="1" applyFill="1" applyAlignment="1">
      <alignment vertical="top"/>
    </xf>
    <xf numFmtId="0" fontId="18" fillId="0" borderId="0" xfId="0" applyFont="1" applyAlignment="1">
      <alignment vertical="top"/>
    </xf>
    <xf numFmtId="0" fontId="2" fillId="2" borderId="0" xfId="0" applyFont="1" applyFill="1" applyAlignment="1">
      <alignment wrapText="1"/>
    </xf>
    <xf numFmtId="0" fontId="10" fillId="4" borderId="21" xfId="0" applyFont="1" applyFill="1" applyBorder="1" applyAlignment="1">
      <alignment wrapText="1"/>
    </xf>
    <xf numFmtId="0" fontId="10" fillId="4" borderId="22" xfId="0" applyFont="1" applyFill="1" applyBorder="1" applyAlignment="1">
      <alignment wrapText="1"/>
    </xf>
    <xf numFmtId="0" fontId="10" fillId="4" borderId="23" xfId="0" applyFont="1" applyFill="1" applyBorder="1" applyAlignment="1">
      <alignment wrapText="1"/>
    </xf>
    <xf numFmtId="0" fontId="16" fillId="4" borderId="21" xfId="0" applyFont="1" applyFill="1" applyBorder="1"/>
    <xf numFmtId="0" fontId="16" fillId="0" borderId="21" xfId="0" applyFont="1" applyBorder="1" applyAlignment="1">
      <alignment wrapText="1"/>
    </xf>
    <xf numFmtId="164" fontId="16" fillId="0" borderId="4" xfId="0" applyNumberFormat="1" applyFont="1" applyBorder="1"/>
    <xf numFmtId="164" fontId="16" fillId="0" borderId="2" xfId="0" applyNumberFormat="1" applyFont="1" applyBorder="1"/>
    <xf numFmtId="1" fontId="16" fillId="0" borderId="10" xfId="0" applyNumberFormat="1" applyFont="1" applyBorder="1"/>
    <xf numFmtId="1" fontId="16" fillId="0" borderId="17" xfId="0" applyNumberFormat="1" applyFont="1" applyBorder="1"/>
    <xf numFmtId="170" fontId="18" fillId="0" borderId="0" xfId="0" applyNumberFormat="1" applyFont="1"/>
    <xf numFmtId="170" fontId="19" fillId="2" borderId="0" xfId="0" applyNumberFormat="1" applyFont="1" applyFill="1" applyAlignment="1"/>
    <xf numFmtId="170" fontId="19" fillId="2" borderId="0" xfId="0" applyNumberFormat="1" applyFont="1" applyFill="1"/>
    <xf numFmtId="166" fontId="9" fillId="2" borderId="0" xfId="0" applyNumberFormat="1" applyFont="1" applyFill="1"/>
    <xf numFmtId="0" fontId="16" fillId="0" borderId="4" xfId="0" applyFont="1" applyBorder="1" applyAlignment="1">
      <alignment wrapText="1"/>
    </xf>
    <xf numFmtId="169" fontId="16" fillId="0" borderId="4" xfId="0" applyNumberFormat="1" applyFont="1" applyBorder="1" applyAlignment="1">
      <alignment horizontal="right"/>
    </xf>
    <xf numFmtId="166" fontId="5" fillId="2" borderId="0" xfId="0" applyNumberFormat="1" applyFont="1" applyFill="1"/>
    <xf numFmtId="0" fontId="20" fillId="0" borderId="4" xfId="0" applyFont="1" applyBorder="1" applyAlignment="1">
      <alignment wrapText="1"/>
    </xf>
    <xf numFmtId="0" fontId="13" fillId="2" borderId="0" xfId="0" applyFont="1" applyFill="1" applyAlignment="1"/>
    <xf numFmtId="0" fontId="5" fillId="2" borderId="0" xfId="0" applyFont="1" applyFill="1" applyAlignment="1"/>
    <xf numFmtId="0" fontId="20" fillId="0" borderId="4" xfId="0" applyFont="1" applyBorder="1" applyAlignment="1">
      <alignment wrapText="1"/>
    </xf>
    <xf numFmtId="0" fontId="20" fillId="0" borderId="6" xfId="0" applyFont="1" applyBorder="1" applyAlignment="1">
      <alignment wrapText="1"/>
    </xf>
    <xf numFmtId="0" fontId="10" fillId="5" borderId="14" xfId="0" applyFont="1" applyFill="1" applyBorder="1" applyAlignment="1">
      <alignment horizontal="left"/>
    </xf>
    <xf numFmtId="0" fontId="10" fillId="5" borderId="15" xfId="0" applyFont="1" applyFill="1" applyBorder="1" applyAlignment="1">
      <alignment wrapText="1"/>
    </xf>
    <xf numFmtId="0" fontId="21" fillId="5" borderId="16" xfId="0" applyFont="1" applyFill="1" applyBorder="1" applyAlignment="1">
      <alignment wrapText="1"/>
    </xf>
    <xf numFmtId="164" fontId="10" fillId="5" borderId="7" xfId="0" applyNumberFormat="1" applyFont="1" applyFill="1" applyBorder="1"/>
    <xf numFmtId="169" fontId="10" fillId="5" borderId="7" xfId="0" applyNumberFormat="1" applyFont="1" applyFill="1" applyBorder="1" applyAlignment="1">
      <alignment horizontal="right"/>
    </xf>
    <xf numFmtId="1" fontId="10" fillId="5" borderId="16" xfId="0" applyNumberFormat="1" applyFont="1" applyFill="1" applyBorder="1"/>
    <xf numFmtId="1" fontId="16" fillId="0" borderId="7" xfId="0" applyNumberFormat="1" applyFont="1" applyBorder="1"/>
    <xf numFmtId="166" fontId="2" fillId="2" borderId="0" xfId="0" applyNumberFormat="1" applyFont="1" applyFill="1"/>
    <xf numFmtId="167" fontId="11" fillId="2" borderId="0" xfId="0" applyNumberFormat="1" applyFont="1" applyFill="1"/>
    <xf numFmtId="0" fontId="2" fillId="2" borderId="0" xfId="0" applyFont="1" applyFill="1"/>
    <xf numFmtId="0" fontId="20" fillId="0" borderId="2" xfId="0" applyFont="1" applyBorder="1" applyAlignment="1">
      <alignment wrapText="1"/>
    </xf>
    <xf numFmtId="164" fontId="22" fillId="0" borderId="4" xfId="0" applyNumberFormat="1" applyFont="1" applyBorder="1" applyAlignment="1"/>
    <xf numFmtId="0" fontId="13" fillId="2" borderId="0" xfId="0" applyFont="1" applyFill="1" applyAlignment="1"/>
    <xf numFmtId="0" fontId="7" fillId="0" borderId="0" xfId="0" applyFont="1" applyAlignment="1"/>
    <xf numFmtId="0" fontId="7" fillId="2" borderId="0" xfId="0" applyFont="1" applyFill="1" applyAlignment="1"/>
    <xf numFmtId="0" fontId="7" fillId="2" borderId="0" xfId="0" applyFont="1" applyFill="1" applyAlignment="1"/>
    <xf numFmtId="0" fontId="23" fillId="2" borderId="0" xfId="0" applyFont="1" applyFill="1" applyAlignment="1"/>
    <xf numFmtId="0" fontId="23" fillId="2" borderId="0" xfId="0" applyFont="1" applyFill="1"/>
    <xf numFmtId="0" fontId="13" fillId="2" borderId="0" xfId="0" applyFont="1" applyFill="1"/>
    <xf numFmtId="164" fontId="22" fillId="0" borderId="4" xfId="0" applyNumberFormat="1" applyFont="1" applyBorder="1"/>
    <xf numFmtId="0" fontId="22" fillId="0" borderId="6" xfId="0" applyFont="1" applyBorder="1" applyAlignment="1">
      <alignment wrapText="1"/>
    </xf>
    <xf numFmtId="0" fontId="10" fillId="5" borderId="16" xfId="0" applyFont="1" applyFill="1" applyBorder="1" applyAlignment="1">
      <alignment wrapText="1"/>
    </xf>
    <xf numFmtId="0" fontId="10" fillId="4" borderId="14" xfId="0" applyFont="1" applyFill="1" applyBorder="1" applyAlignment="1">
      <alignment wrapText="1"/>
    </xf>
    <xf numFmtId="0" fontId="16" fillId="4" borderId="16" xfId="0" applyFont="1" applyFill="1" applyBorder="1" applyAlignment="1">
      <alignment wrapText="1"/>
    </xf>
    <xf numFmtId="164" fontId="10" fillId="4" borderId="7" xfId="0" applyNumberFormat="1" applyFont="1" applyFill="1" applyBorder="1"/>
    <xf numFmtId="169" fontId="10" fillId="4" borderId="7" xfId="0" applyNumberFormat="1" applyFont="1" applyFill="1" applyBorder="1" applyAlignment="1">
      <alignment horizontal="right"/>
    </xf>
    <xf numFmtId="170" fontId="16" fillId="4" borderId="7" xfId="0" applyNumberFormat="1" applyFont="1" applyFill="1" applyBorder="1"/>
    <xf numFmtId="170" fontId="16" fillId="0" borderId="7" xfId="0" applyNumberFormat="1" applyFont="1" applyBorder="1"/>
    <xf numFmtId="1" fontId="16" fillId="4" borderId="16" xfId="0" applyNumberFormat="1" applyFont="1" applyFill="1" applyBorder="1"/>
    <xf numFmtId="0" fontId="18" fillId="0" borderId="0" xfId="0" applyFont="1" applyAlignment="1">
      <alignment wrapText="1"/>
    </xf>
    <xf numFmtId="164" fontId="18" fillId="0" borderId="0" xfId="0" applyNumberFormat="1" applyFont="1"/>
    <xf numFmtId="165" fontId="18" fillId="0" borderId="0" xfId="0" applyNumberFormat="1" applyFont="1"/>
    <xf numFmtId="0" fontId="18" fillId="2" borderId="0" xfId="0" applyFont="1" applyFill="1" applyAlignment="1">
      <alignment wrapText="1"/>
    </xf>
    <xf numFmtId="164" fontId="18" fillId="2" borderId="0" xfId="0" applyNumberFormat="1" applyFont="1" applyFill="1"/>
    <xf numFmtId="164" fontId="24" fillId="2" borderId="0" xfId="0" applyNumberFormat="1" applyFont="1" applyFill="1" applyAlignment="1"/>
    <xf numFmtId="165" fontId="18" fillId="2" borderId="0" xfId="0" applyNumberFormat="1" applyFont="1" applyFill="1"/>
    <xf numFmtId="170" fontId="18" fillId="2" borderId="0" xfId="0" applyNumberFormat="1" applyFont="1" applyFill="1"/>
    <xf numFmtId="170" fontId="19" fillId="0" borderId="0" xfId="0" applyNumberFormat="1" applyFont="1"/>
    <xf numFmtId="0" fontId="13" fillId="0" borderId="0" xfId="0" applyFont="1"/>
    <xf numFmtId="0" fontId="5" fillId="0" borderId="0" xfId="0" applyFont="1" applyAlignment="1"/>
    <xf numFmtId="0" fontId="6" fillId="2" borderId="0" xfId="0" applyFont="1" applyFill="1" applyAlignment="1">
      <alignment horizontal="right" vertical="center" wrapText="1"/>
    </xf>
    <xf numFmtId="0" fontId="6" fillId="2" borderId="7" xfId="0" applyFont="1" applyFill="1" applyBorder="1" applyAlignment="1">
      <alignment horizontal="right" vertical="center" wrapText="1"/>
    </xf>
    <xf numFmtId="170" fontId="19" fillId="0" borderId="0" xfId="0" applyNumberFormat="1" applyFont="1" applyAlignment="1"/>
    <xf numFmtId="0" fontId="1" fillId="2" borderId="1" xfId="0" applyFont="1" applyFill="1" applyBorder="1" applyAlignment="1"/>
    <xf numFmtId="0" fontId="6" fillId="2" borderId="2" xfId="0" applyFont="1" applyFill="1" applyBorder="1" applyAlignment="1">
      <alignment horizontal="left"/>
    </xf>
    <xf numFmtId="166" fontId="1" fillId="2" borderId="4" xfId="0" applyNumberFormat="1" applyFont="1" applyFill="1" applyBorder="1" applyAlignment="1"/>
    <xf numFmtId="0" fontId="1" fillId="2" borderId="3" xfId="0" applyFont="1" applyFill="1" applyBorder="1" applyAlignment="1"/>
    <xf numFmtId="0" fontId="6" fillId="2" borderId="4" xfId="0" applyFont="1" applyFill="1" applyBorder="1" applyAlignment="1">
      <alignment horizontal="left"/>
    </xf>
    <xf numFmtId="0" fontId="1" fillId="2" borderId="5" xfId="0" applyFont="1" applyFill="1" applyBorder="1" applyAlignment="1"/>
    <xf numFmtId="0" fontId="6" fillId="2" borderId="6" xfId="0" applyFont="1" applyFill="1" applyBorder="1" applyAlignment="1">
      <alignment horizontal="left"/>
    </xf>
    <xf numFmtId="166" fontId="1" fillId="2" borderId="6" xfId="0" applyNumberFormat="1" applyFont="1" applyFill="1" applyBorder="1" applyAlignment="1"/>
    <xf numFmtId="0" fontId="4" fillId="2" borderId="5" xfId="0" applyFont="1" applyFill="1" applyBorder="1" applyAlignment="1"/>
    <xf numFmtId="0" fontId="3" fillId="2" borderId="6" xfId="0" applyFont="1" applyFill="1" applyBorder="1" applyAlignment="1">
      <alignment horizontal="left"/>
    </xf>
    <xf numFmtId="166" fontId="4" fillId="2" borderId="6" xfId="0" applyNumberFormat="1" applyFont="1" applyFill="1" applyBorder="1"/>
    <xf numFmtId="167" fontId="8" fillId="2" borderId="4" xfId="0" applyNumberFormat="1" applyFont="1" applyFill="1" applyBorder="1" applyAlignment="1"/>
    <xf numFmtId="167" fontId="8" fillId="2" borderId="6" xfId="0" applyNumberFormat="1" applyFont="1" applyFill="1" applyBorder="1" applyAlignment="1"/>
    <xf numFmtId="167" fontId="25" fillId="2" borderId="6" xfId="0" applyNumberFormat="1" applyFont="1" applyFill="1" applyBorder="1"/>
    <xf numFmtId="0" fontId="26" fillId="0" borderId="0" xfId="0" applyFont="1"/>
    <xf numFmtId="0" fontId="27" fillId="0" borderId="0" xfId="0" applyFont="1" applyAlignment="1"/>
    <xf numFmtId="0" fontId="18" fillId="0" borderId="0" xfId="0" applyFont="1"/>
    <xf numFmtId="0" fontId="17" fillId="0" borderId="2" xfId="0" applyFont="1" applyBorder="1" applyAlignment="1">
      <alignment wrapText="1"/>
    </xf>
    <xf numFmtId="164" fontId="22" fillId="0" borderId="9" xfId="0" applyNumberFormat="1" applyFont="1" applyBorder="1" applyAlignment="1"/>
    <xf numFmtId="164" fontId="16" fillId="0" borderId="9" xfId="0" applyNumberFormat="1" applyFont="1" applyBorder="1"/>
    <xf numFmtId="168" fontId="16" fillId="0" borderId="4" xfId="0" applyNumberFormat="1" applyFont="1" applyBorder="1" applyAlignment="1">
      <alignment horizontal="right"/>
    </xf>
    <xf numFmtId="0" fontId="17" fillId="0" borderId="4" xfId="0" applyFont="1" applyBorder="1"/>
    <xf numFmtId="164" fontId="22" fillId="0" borderId="10" xfId="0" applyNumberFormat="1" applyFont="1" applyBorder="1" applyAlignment="1"/>
    <xf numFmtId="164" fontId="16" fillId="0" borderId="10" xfId="0" applyNumberFormat="1" applyFont="1" applyBorder="1"/>
    <xf numFmtId="0" fontId="28" fillId="0" borderId="6" xfId="0" applyFont="1" applyBorder="1" applyAlignment="1"/>
    <xf numFmtId="0" fontId="29" fillId="5" borderId="16" xfId="0" applyFont="1" applyFill="1" applyBorder="1" applyAlignment="1">
      <alignment wrapText="1"/>
    </xf>
    <xf numFmtId="168" fontId="10" fillId="5" borderId="7" xfId="0" applyNumberFormat="1" applyFont="1" applyFill="1" applyBorder="1" applyAlignment="1">
      <alignment horizontal="right"/>
    </xf>
    <xf numFmtId="165" fontId="16" fillId="0" borderId="4" xfId="0" applyNumberFormat="1" applyFont="1" applyBorder="1" applyAlignment="1">
      <alignment horizontal="right"/>
    </xf>
    <xf numFmtId="165" fontId="22" fillId="0" borderId="4" xfId="0" applyNumberFormat="1" applyFont="1" applyBorder="1" applyAlignment="1">
      <alignment horizontal="right"/>
    </xf>
    <xf numFmtId="3" fontId="5" fillId="0" borderId="0" xfId="0" applyNumberFormat="1" applyFont="1" applyAlignment="1"/>
    <xf numFmtId="0" fontId="17" fillId="4" borderId="16" xfId="0" applyFont="1" applyFill="1" applyBorder="1" applyAlignment="1">
      <alignment wrapText="1"/>
    </xf>
    <xf numFmtId="168" fontId="10" fillId="4" borderId="7" xfId="0" applyNumberFormat="1" applyFont="1" applyFill="1" applyBorder="1" applyAlignment="1">
      <alignment horizontal="right"/>
    </xf>
    <xf numFmtId="164" fontId="5" fillId="0" borderId="0" xfId="0" applyNumberFormat="1" applyFont="1"/>
    <xf numFmtId="0" fontId="30" fillId="0" borderId="0" xfId="0" applyFont="1"/>
    <xf numFmtId="0" fontId="31" fillId="0" borderId="0" xfId="0" applyFont="1"/>
    <xf numFmtId="0" fontId="18" fillId="4" borderId="24" xfId="0" applyFont="1" applyFill="1" applyBorder="1" applyAlignment="1">
      <alignment wrapText="1"/>
    </xf>
    <xf numFmtId="0" fontId="31" fillId="4" borderId="24" xfId="0" applyFont="1" applyFill="1" applyBorder="1" applyAlignment="1">
      <alignment wrapText="1"/>
    </xf>
    <xf numFmtId="0" fontId="31" fillId="4" borderId="25" xfId="0" applyFont="1" applyFill="1" applyBorder="1" applyAlignment="1">
      <alignment wrapText="1"/>
    </xf>
    <xf numFmtId="0" fontId="18" fillId="0" borderId="4" xfId="0" applyFont="1" applyBorder="1" applyAlignment="1">
      <alignment wrapText="1"/>
    </xf>
    <xf numFmtId="0" fontId="18" fillId="0" borderId="27" xfId="0" applyFont="1" applyBorder="1" applyAlignment="1">
      <alignment wrapText="1"/>
    </xf>
    <xf numFmtId="170" fontId="18" fillId="0" borderId="4" xfId="0" applyNumberFormat="1" applyFont="1" applyBorder="1" applyAlignment="1">
      <alignment vertical="top" wrapText="1"/>
    </xf>
    <xf numFmtId="170" fontId="18" fillId="0" borderId="27" xfId="0" applyNumberFormat="1" applyFont="1" applyBorder="1" applyAlignment="1">
      <alignment vertical="top" wrapText="1"/>
    </xf>
    <xf numFmtId="170" fontId="31" fillId="4" borderId="7" xfId="0" applyNumberFormat="1" applyFont="1" applyFill="1" applyBorder="1" applyAlignment="1">
      <alignment vertical="top" wrapText="1"/>
    </xf>
    <xf numFmtId="170" fontId="31" fillId="4" borderId="7" xfId="0" applyNumberFormat="1" applyFont="1" applyFill="1" applyBorder="1" applyAlignment="1">
      <alignment vertical="top"/>
    </xf>
    <xf numFmtId="170" fontId="31" fillId="4" borderId="29" xfId="0" applyNumberFormat="1" applyFont="1" applyFill="1" applyBorder="1" applyAlignment="1">
      <alignment vertical="top" wrapText="1"/>
    </xf>
    <xf numFmtId="170" fontId="18" fillId="0" borderId="4" xfId="0" applyNumberFormat="1" applyFont="1" applyBorder="1" applyAlignment="1">
      <alignment vertical="top"/>
    </xf>
    <xf numFmtId="170" fontId="18" fillId="0" borderId="27" xfId="0" applyNumberFormat="1" applyFont="1" applyBorder="1" applyAlignment="1">
      <alignment vertical="top"/>
    </xf>
    <xf numFmtId="170" fontId="18" fillId="6" borderId="11" xfId="0" applyNumberFormat="1" applyFont="1" applyFill="1" applyBorder="1" applyAlignment="1">
      <alignment vertical="top"/>
    </xf>
    <xf numFmtId="170" fontId="18" fillId="6" borderId="31" xfId="0" applyNumberFormat="1" applyFont="1" applyFill="1" applyBorder="1" applyAlignment="1">
      <alignment vertical="top"/>
    </xf>
    <xf numFmtId="170" fontId="31" fillId="5" borderId="17" xfId="0" applyNumberFormat="1" applyFont="1" applyFill="1" applyBorder="1" applyAlignment="1">
      <alignment vertical="top"/>
    </xf>
    <xf numFmtId="170" fontId="31" fillId="5" borderId="33" xfId="0" applyNumberFormat="1" applyFont="1" applyFill="1" applyBorder="1" applyAlignment="1">
      <alignment vertical="top"/>
    </xf>
    <xf numFmtId="164" fontId="18" fillId="0" borderId="4" xfId="0" applyNumberFormat="1" applyFont="1" applyBorder="1" applyAlignment="1">
      <alignment vertical="top"/>
    </xf>
    <xf numFmtId="164" fontId="18" fillId="0" borderId="27" xfId="0" applyNumberFormat="1" applyFont="1" applyBorder="1" applyAlignment="1">
      <alignment vertical="top"/>
    </xf>
    <xf numFmtId="0" fontId="24" fillId="0" borderId="34" xfId="0" applyFont="1" applyBorder="1" applyAlignment="1">
      <alignment vertical="top" wrapText="1"/>
    </xf>
    <xf numFmtId="164" fontId="24" fillId="0" borderId="6" xfId="0" applyNumberFormat="1" applyFont="1" applyBorder="1" applyAlignment="1">
      <alignment vertical="top"/>
    </xf>
    <xf numFmtId="164" fontId="18" fillId="0" borderId="6" xfId="0" applyNumberFormat="1" applyFont="1" applyBorder="1" applyAlignment="1">
      <alignment vertical="top"/>
    </xf>
    <xf numFmtId="164" fontId="24" fillId="0" borderId="35" xfId="0" applyNumberFormat="1" applyFont="1" applyBorder="1" applyAlignment="1">
      <alignment vertical="top"/>
    </xf>
    <xf numFmtId="0" fontId="18" fillId="0" borderId="26" xfId="0" applyFont="1" applyBorder="1" applyAlignment="1">
      <alignment vertical="top" wrapText="1"/>
    </xf>
    <xf numFmtId="0" fontId="24" fillId="0" borderId="26" xfId="0" applyFont="1" applyBorder="1" applyAlignment="1">
      <alignment vertical="top" wrapText="1"/>
    </xf>
    <xf numFmtId="170" fontId="18" fillId="0" borderId="6" xfId="0" applyNumberFormat="1" applyFont="1" applyBorder="1" applyAlignment="1">
      <alignment vertical="top"/>
    </xf>
    <xf numFmtId="170" fontId="18" fillId="0" borderId="35" xfId="0" applyNumberFormat="1" applyFont="1" applyBorder="1" applyAlignment="1">
      <alignment vertical="top"/>
    </xf>
    <xf numFmtId="170" fontId="31" fillId="4" borderId="37" xfId="0" applyNumberFormat="1" applyFont="1" applyFill="1" applyBorder="1" applyAlignment="1">
      <alignment vertical="top"/>
    </xf>
    <xf numFmtId="170" fontId="31" fillId="4" borderId="38" xfId="0" applyNumberFormat="1" applyFont="1" applyFill="1" applyBorder="1" applyAlignment="1">
      <alignment vertical="top"/>
    </xf>
    <xf numFmtId="0" fontId="16" fillId="4" borderId="39" xfId="0" applyFont="1" applyFill="1" applyBorder="1" applyAlignment="1">
      <alignment vertical="top"/>
    </xf>
    <xf numFmtId="0" fontId="16" fillId="4" borderId="16" xfId="0" applyFont="1" applyFill="1" applyBorder="1" applyAlignment="1">
      <alignment vertical="top"/>
    </xf>
    <xf numFmtId="165" fontId="16" fillId="0" borderId="2" xfId="0" applyNumberFormat="1" applyFont="1" applyBorder="1" applyAlignment="1">
      <alignment horizontal="right"/>
    </xf>
    <xf numFmtId="0" fontId="17" fillId="0" borderId="4" xfId="0" applyFont="1" applyBorder="1" applyAlignment="1">
      <alignment wrapText="1"/>
    </xf>
    <xf numFmtId="0" fontId="17" fillId="0" borderId="6" xfId="0" applyFont="1" applyBorder="1" applyAlignment="1">
      <alignment wrapText="1"/>
    </xf>
    <xf numFmtId="165" fontId="10" fillId="5" borderId="7" xfId="0" applyNumberFormat="1" applyFont="1" applyFill="1" applyBorder="1" applyAlignment="1">
      <alignment horizontal="right"/>
    </xf>
    <xf numFmtId="164" fontId="16" fillId="3" borderId="4" xfId="0" applyNumberFormat="1" applyFont="1" applyFill="1" applyBorder="1"/>
    <xf numFmtId="0" fontId="34" fillId="0" borderId="4" xfId="0" applyFont="1" applyBorder="1" applyAlignment="1">
      <alignment wrapText="1"/>
    </xf>
    <xf numFmtId="164" fontId="22" fillId="3" borderId="4" xfId="0" applyNumberFormat="1" applyFont="1" applyFill="1" applyBorder="1" applyAlignment="1"/>
    <xf numFmtId="164" fontId="22" fillId="3" borderId="4" xfId="0" applyNumberFormat="1" applyFont="1" applyFill="1" applyBorder="1"/>
    <xf numFmtId="165" fontId="10" fillId="4" borderId="7" xfId="0" applyNumberFormat="1" applyFont="1" applyFill="1" applyBorder="1" applyAlignment="1">
      <alignment horizontal="right"/>
    </xf>
    <xf numFmtId="169" fontId="2" fillId="5" borderId="7" xfId="0" applyNumberFormat="1" applyFont="1" applyFill="1" applyBorder="1" applyAlignment="1">
      <alignment horizontal="right"/>
    </xf>
    <xf numFmtId="164" fontId="16" fillId="0" borderId="17" xfId="0" applyNumberFormat="1" applyFont="1" applyBorder="1"/>
    <xf numFmtId="169" fontId="16" fillId="0" borderId="17" xfId="0" applyNumberFormat="1" applyFont="1" applyBorder="1" applyAlignment="1">
      <alignment horizontal="right"/>
    </xf>
    <xf numFmtId="0" fontId="10" fillId="4" borderId="40" xfId="0" applyFont="1" applyFill="1" applyBorder="1"/>
    <xf numFmtId="0" fontId="16" fillId="4" borderId="41" xfId="0" applyFont="1" applyFill="1" applyBorder="1"/>
    <xf numFmtId="0" fontId="16" fillId="4" borderId="42" xfId="0" applyFont="1" applyFill="1" applyBorder="1"/>
    <xf numFmtId="0" fontId="16" fillId="4" borderId="46" xfId="0" applyFont="1" applyFill="1" applyBorder="1"/>
    <xf numFmtId="0" fontId="16" fillId="4" borderId="47" xfId="0" applyFont="1" applyFill="1" applyBorder="1"/>
    <xf numFmtId="0" fontId="16" fillId="0" borderId="20" xfId="0" applyFont="1" applyBorder="1" applyAlignment="1">
      <alignment wrapText="1"/>
    </xf>
    <xf numFmtId="0" fontId="16" fillId="0" borderId="22" xfId="0" applyFont="1" applyBorder="1" applyAlignment="1">
      <alignment vertical="top" wrapText="1"/>
    </xf>
    <xf numFmtId="0" fontId="16" fillId="0" borderId="22" xfId="0" applyFont="1" applyBorder="1" applyAlignment="1">
      <alignment wrapText="1"/>
    </xf>
    <xf numFmtId="0" fontId="16" fillId="0" borderId="17" xfId="0" applyFont="1" applyBorder="1" applyAlignment="1">
      <alignment wrapText="1"/>
    </xf>
    <xf numFmtId="0" fontId="10" fillId="4" borderId="49" xfId="0" applyFont="1" applyFill="1" applyBorder="1" applyAlignment="1">
      <alignment wrapText="1"/>
    </xf>
    <xf numFmtId="0" fontId="10" fillId="4" borderId="50" xfId="0" applyFont="1" applyFill="1" applyBorder="1" applyAlignment="1">
      <alignment wrapText="1"/>
    </xf>
    <xf numFmtId="0" fontId="10" fillId="4" borderId="51" xfId="0" applyFont="1" applyFill="1" applyBorder="1"/>
    <xf numFmtId="0" fontId="10" fillId="4" borderId="53" xfId="0" applyFont="1" applyFill="1" applyBorder="1" applyAlignment="1">
      <alignment wrapText="1"/>
    </xf>
    <xf numFmtId="0" fontId="10" fillId="4" borderId="54" xfId="0" applyFont="1" applyFill="1" applyBorder="1" applyAlignment="1">
      <alignment wrapText="1"/>
    </xf>
    <xf numFmtId="0" fontId="30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8" fillId="0" borderId="26" xfId="0" applyFont="1" applyBorder="1" applyAlignment="1">
      <alignment wrapText="1"/>
    </xf>
    <xf numFmtId="0" fontId="31" fillId="4" borderId="28" xfId="0" applyFont="1" applyFill="1" applyBorder="1" applyAlignment="1">
      <alignment vertical="top" wrapText="1"/>
    </xf>
    <xf numFmtId="0" fontId="31" fillId="6" borderId="30" xfId="0" applyFont="1" applyFill="1" applyBorder="1" applyAlignment="1">
      <alignment vertical="top" wrapText="1"/>
    </xf>
    <xf numFmtId="0" fontId="32" fillId="5" borderId="32" xfId="0" applyFont="1" applyFill="1" applyBorder="1" applyAlignment="1">
      <alignment vertical="top" wrapText="1"/>
    </xf>
    <xf numFmtId="0" fontId="18" fillId="0" borderId="34" xfId="0" applyFont="1" applyBorder="1" applyAlignment="1">
      <alignment vertical="top" wrapText="1"/>
    </xf>
    <xf numFmtId="0" fontId="33" fillId="4" borderId="36" xfId="0" applyFont="1" applyFill="1" applyBorder="1" applyAlignment="1">
      <alignment vertical="top" wrapText="1"/>
    </xf>
    <xf numFmtId="0" fontId="0" fillId="0" borderId="0" xfId="0" applyFont="1" applyAlignment="1">
      <alignment wrapText="1"/>
    </xf>
    <xf numFmtId="0" fontId="18" fillId="4" borderId="56" xfId="0" applyFont="1" applyFill="1" applyBorder="1" applyAlignment="1">
      <alignment wrapText="1"/>
    </xf>
    <xf numFmtId="0" fontId="18" fillId="4" borderId="55" xfId="0" applyFont="1" applyFill="1" applyBorder="1" applyAlignment="1">
      <alignment wrapText="1"/>
    </xf>
    <xf numFmtId="0" fontId="16" fillId="0" borderId="2" xfId="0" applyFont="1" applyBorder="1" applyAlignment="1">
      <alignment vertical="top" wrapText="1"/>
    </xf>
    <xf numFmtId="0" fontId="5" fillId="0" borderId="4" xfId="0" applyFont="1" applyBorder="1"/>
    <xf numFmtId="0" fontId="5" fillId="0" borderId="6" xfId="0" applyFont="1" applyBorder="1"/>
    <xf numFmtId="0" fontId="16" fillId="0" borderId="1" xfId="0" applyFont="1" applyBorder="1" applyAlignment="1">
      <alignment horizontal="left" vertical="top" wrapText="1"/>
    </xf>
    <xf numFmtId="0" fontId="5" fillId="0" borderId="3" xfId="0" applyFont="1" applyBorder="1"/>
    <xf numFmtId="0" fontId="5" fillId="0" borderId="5" xfId="0" applyFont="1" applyBorder="1"/>
    <xf numFmtId="0" fontId="17" fillId="4" borderId="11" xfId="0" applyFont="1" applyFill="1" applyBorder="1" applyAlignment="1">
      <alignment horizontal="left" vertical="top" wrapText="1"/>
    </xf>
    <xf numFmtId="0" fontId="5" fillId="0" borderId="46" xfId="0" applyFont="1" applyBorder="1"/>
    <xf numFmtId="0" fontId="16" fillId="0" borderId="17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1" xfId="0" applyFont="1" applyBorder="1" applyAlignment="1">
      <alignment vertical="top" wrapText="1"/>
    </xf>
    <xf numFmtId="0" fontId="22" fillId="0" borderId="2" xfId="0" applyFont="1" applyBorder="1" applyAlignment="1">
      <alignment horizontal="left" vertical="top" wrapText="1"/>
    </xf>
    <xf numFmtId="0" fontId="16" fillId="4" borderId="20" xfId="0" applyFont="1" applyFill="1" applyBorder="1" applyAlignment="1">
      <alignment vertical="top" wrapText="1"/>
    </xf>
    <xf numFmtId="0" fontId="5" fillId="0" borderId="44" xfId="0" applyFont="1" applyBorder="1"/>
    <xf numFmtId="0" fontId="17" fillId="4" borderId="43" xfId="0" applyFont="1" applyFill="1" applyBorder="1" applyAlignment="1">
      <alignment horizontal="left" vertical="top" wrapText="1"/>
    </xf>
    <xf numFmtId="0" fontId="5" fillId="0" borderId="45" xfId="0" applyFont="1" applyBorder="1"/>
    <xf numFmtId="0" fontId="10" fillId="4" borderId="48" xfId="0" applyFont="1" applyFill="1" applyBorder="1" applyAlignment="1">
      <alignment horizontal="left" vertical="top" wrapText="1"/>
    </xf>
    <xf numFmtId="0" fontId="10" fillId="4" borderId="52" xfId="0" applyFont="1" applyFill="1" applyBorder="1" applyAlignment="1">
      <alignment horizontal="left" vertical="top" wrapText="1"/>
    </xf>
    <xf numFmtId="0" fontId="10" fillId="4" borderId="45" xfId="0" applyFont="1" applyFill="1" applyBorder="1" applyAlignment="1">
      <alignment horizontal="left" vertical="top" wrapText="1"/>
    </xf>
    <xf numFmtId="0" fontId="17" fillId="4" borderId="2" xfId="0" applyFont="1" applyFill="1" applyBorder="1" applyAlignment="1">
      <alignment horizontal="left" vertical="top" wrapText="1"/>
    </xf>
    <xf numFmtId="0" fontId="5" fillId="0" borderId="8" xfId="0" applyFont="1" applyBorder="1"/>
    <xf numFmtId="0" fontId="10" fillId="4" borderId="11" xfId="0" applyFont="1" applyFill="1" applyBorder="1" applyAlignment="1">
      <alignment horizontal="left" vertical="top" wrapText="1"/>
    </xf>
    <xf numFmtId="0" fontId="10" fillId="4" borderId="17" xfId="0" applyFont="1" applyFill="1" applyBorder="1" applyAlignment="1">
      <alignment horizontal="left" vertical="top" wrapText="1"/>
    </xf>
    <xf numFmtId="0" fontId="10" fillId="4" borderId="21" xfId="0" applyFont="1" applyFill="1" applyBorder="1" applyAlignment="1">
      <alignment horizontal="left" vertical="top" wrapText="1"/>
    </xf>
    <xf numFmtId="0" fontId="16" fillId="4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B4C6E7"/>
    <pageSetUpPr fitToPage="1"/>
  </sheetPr>
  <dimension ref="A1:M78"/>
  <sheetViews>
    <sheetView showGridLines="0" workbookViewId="0">
      <pane ySplit="6" topLeftCell="A23" activePane="bottomLeft" state="frozen"/>
      <selection pane="bottomLeft" activeCell="C14" sqref="C14"/>
    </sheetView>
  </sheetViews>
  <sheetFormatPr defaultColWidth="14.42578125" defaultRowHeight="15.75" customHeight="1" x14ac:dyDescent="0.2"/>
  <cols>
    <col min="1" max="1" width="8.7109375" customWidth="1"/>
    <col min="2" max="2" width="26.5703125" customWidth="1"/>
    <col min="3" max="3" width="36.140625" customWidth="1"/>
    <col min="4" max="5" width="14.28515625" customWidth="1"/>
    <col min="6" max="7" width="9" customWidth="1"/>
    <col min="8" max="8" width="1.7109375" customWidth="1"/>
    <col min="9" max="10" width="14.28515625" customWidth="1"/>
    <col min="11" max="12" width="9" customWidth="1"/>
    <col min="13" max="13" width="11.140625" customWidth="1"/>
  </cols>
  <sheetData>
    <row r="1" spans="1:13" ht="17.45" customHeight="1" x14ac:dyDescent="0.2">
      <c r="A1" s="4" t="s">
        <v>52</v>
      </c>
      <c r="D1" s="5"/>
    </row>
    <row r="2" spans="1:13" ht="14.25" customHeight="1" x14ac:dyDescent="0.2">
      <c r="A2" s="9" t="s">
        <v>54</v>
      </c>
    </row>
    <row r="3" spans="1:13" ht="4.5" customHeight="1" x14ac:dyDescent="0.2">
      <c r="A3" s="11"/>
    </row>
    <row r="4" spans="1:13" ht="14.25" customHeight="1" x14ac:dyDescent="0.2">
      <c r="A4" s="212" t="s">
        <v>7</v>
      </c>
      <c r="B4" s="178" t="s">
        <v>55</v>
      </c>
      <c r="C4" s="179" t="s">
        <v>44</v>
      </c>
      <c r="D4" s="180" t="s">
        <v>56</v>
      </c>
      <c r="E4" s="170"/>
      <c r="F4" s="170"/>
      <c r="G4" s="171"/>
      <c r="H4" s="174"/>
      <c r="I4" s="169" t="s">
        <v>45</v>
      </c>
      <c r="J4" s="170"/>
      <c r="K4" s="170"/>
      <c r="L4" s="171"/>
    </row>
    <row r="5" spans="1:13" ht="27" customHeight="1" x14ac:dyDescent="0.2">
      <c r="A5" s="213"/>
      <c r="B5" s="21"/>
      <c r="C5" s="22"/>
      <c r="D5" s="201" t="s">
        <v>60</v>
      </c>
      <c r="E5" s="201" t="s">
        <v>61</v>
      </c>
      <c r="F5" s="208" t="s">
        <v>9</v>
      </c>
      <c r="G5" s="209"/>
      <c r="H5" s="175"/>
      <c r="I5" s="210" t="s">
        <v>60</v>
      </c>
      <c r="J5" s="201" t="s">
        <v>61</v>
      </c>
      <c r="K5" s="208" t="s">
        <v>9</v>
      </c>
      <c r="L5" s="209"/>
      <c r="M5" s="24"/>
    </row>
    <row r="6" spans="1:13" ht="14.25" customHeight="1" x14ac:dyDescent="0.2">
      <c r="A6" s="214"/>
      <c r="B6" s="181"/>
      <c r="C6" s="182"/>
      <c r="D6" s="202"/>
      <c r="E6" s="202"/>
      <c r="F6" s="172"/>
      <c r="G6" s="173" t="s">
        <v>8</v>
      </c>
      <c r="H6" s="176"/>
      <c r="I6" s="211"/>
      <c r="J6" s="202"/>
      <c r="K6" s="172"/>
      <c r="L6" s="173" t="s">
        <v>8</v>
      </c>
    </row>
    <row r="7" spans="1:13" ht="14.25" customHeight="1" x14ac:dyDescent="0.2">
      <c r="A7" s="203" t="s">
        <v>65</v>
      </c>
      <c r="B7" s="204" t="s">
        <v>6</v>
      </c>
      <c r="C7" s="177" t="s">
        <v>29</v>
      </c>
      <c r="D7" s="167">
        <v>54.063000000000002</v>
      </c>
      <c r="E7" s="167">
        <v>40.409999999999997</v>
      </c>
      <c r="F7" s="167">
        <f t="shared" ref="F7:F47" si="0">D7-E7</f>
        <v>13.653000000000006</v>
      </c>
      <c r="G7" s="168">
        <f t="shared" ref="G7:G21" si="1">IFERROR(F7/E7,"n/a")</f>
        <v>0.33786191536748345</v>
      </c>
      <c r="H7" s="36"/>
      <c r="I7" s="167">
        <v>12.103000000000002</v>
      </c>
      <c r="J7" s="167">
        <v>2.6030000000000015</v>
      </c>
      <c r="K7" s="167">
        <f t="shared" ref="K7:K20" si="2">I7-J7</f>
        <v>9.5</v>
      </c>
      <c r="L7" s="168">
        <f t="shared" ref="L7:L20" si="3">IFERROR(K7/J7,"n/a")</f>
        <v>3.6496350364963481</v>
      </c>
      <c r="M7" s="37"/>
    </row>
    <row r="8" spans="1:13" ht="14.25" customHeight="1" x14ac:dyDescent="0.2">
      <c r="A8" s="196"/>
      <c r="B8" s="199"/>
      <c r="C8" s="41" t="s">
        <v>66</v>
      </c>
      <c r="D8" s="33">
        <v>20.464999999999996</v>
      </c>
      <c r="E8" s="33">
        <v>18.105</v>
      </c>
      <c r="F8" s="33">
        <f t="shared" si="0"/>
        <v>2.3599999999999959</v>
      </c>
      <c r="G8" s="42">
        <f t="shared" si="1"/>
        <v>0.13035073184203236</v>
      </c>
      <c r="H8" s="36"/>
      <c r="I8" s="33">
        <v>13.356</v>
      </c>
      <c r="J8" s="33">
        <v>2.1560000000000001</v>
      </c>
      <c r="K8" s="33">
        <f t="shared" si="2"/>
        <v>11.2</v>
      </c>
      <c r="L8" s="42">
        <f t="shared" si="3"/>
        <v>5.1948051948051939</v>
      </c>
      <c r="M8" s="37"/>
    </row>
    <row r="9" spans="1:13" ht="14.25" customHeight="1" x14ac:dyDescent="0.2">
      <c r="A9" s="196"/>
      <c r="B9" s="199"/>
      <c r="C9" s="41" t="s">
        <v>67</v>
      </c>
      <c r="D9" s="33">
        <v>22.025000000000002</v>
      </c>
      <c r="E9" s="33">
        <v>20.776</v>
      </c>
      <c r="F9" s="33">
        <f t="shared" si="0"/>
        <v>1.2490000000000023</v>
      </c>
      <c r="G9" s="42">
        <f t="shared" si="1"/>
        <v>6.0117443203696684E-2</v>
      </c>
      <c r="H9" s="36"/>
      <c r="I9" s="33">
        <v>4.1520000000000001</v>
      </c>
      <c r="J9" s="33">
        <v>3.66</v>
      </c>
      <c r="K9" s="33">
        <f t="shared" si="2"/>
        <v>0.49199999999999999</v>
      </c>
      <c r="L9" s="42">
        <f t="shared" si="3"/>
        <v>0.13442622950819672</v>
      </c>
      <c r="M9" s="37"/>
    </row>
    <row r="10" spans="1:13" ht="14.25" customHeight="1" x14ac:dyDescent="0.2">
      <c r="A10" s="196"/>
      <c r="B10" s="199"/>
      <c r="C10" s="41" t="s">
        <v>68</v>
      </c>
      <c r="D10" s="33">
        <v>19.140999999999998</v>
      </c>
      <c r="E10" s="33">
        <v>18.635000000000002</v>
      </c>
      <c r="F10" s="33">
        <f t="shared" si="0"/>
        <v>0.50599999999999667</v>
      </c>
      <c r="G10" s="42">
        <f t="shared" si="1"/>
        <v>2.7153206332170467E-2</v>
      </c>
      <c r="H10" s="36"/>
      <c r="I10" s="33">
        <v>3.4950000000000001</v>
      </c>
      <c r="J10" s="33">
        <v>1.4950000000000001</v>
      </c>
      <c r="K10" s="33">
        <f t="shared" si="2"/>
        <v>2</v>
      </c>
      <c r="L10" s="42">
        <f t="shared" si="3"/>
        <v>1.3377926421404682</v>
      </c>
      <c r="M10" s="37"/>
    </row>
    <row r="11" spans="1:13" ht="14.25" customHeight="1" x14ac:dyDescent="0.2">
      <c r="A11" s="196"/>
      <c r="B11" s="199"/>
      <c r="C11" s="41" t="s">
        <v>70</v>
      </c>
      <c r="D11" s="33">
        <v>38.072000000000003</v>
      </c>
      <c r="E11" s="33">
        <v>36.316000000000003</v>
      </c>
      <c r="F11" s="33">
        <f t="shared" si="0"/>
        <v>1.7560000000000002</v>
      </c>
      <c r="G11" s="42">
        <f t="shared" si="1"/>
        <v>4.8353342879171715E-2</v>
      </c>
      <c r="H11" s="36"/>
      <c r="I11" s="33">
        <v>10.850000000000001</v>
      </c>
      <c r="J11" s="33">
        <v>6.3</v>
      </c>
      <c r="K11" s="33">
        <f t="shared" si="2"/>
        <v>4.5500000000000016</v>
      </c>
      <c r="L11" s="42">
        <f t="shared" si="3"/>
        <v>0.72222222222222254</v>
      </c>
      <c r="M11" s="37"/>
    </row>
    <row r="12" spans="1:13" ht="14.25" customHeight="1" x14ac:dyDescent="0.2">
      <c r="A12" s="196"/>
      <c r="B12" s="199"/>
      <c r="C12" s="41" t="s">
        <v>72</v>
      </c>
      <c r="D12" s="33">
        <v>13.815</v>
      </c>
      <c r="E12" s="33">
        <v>13.807</v>
      </c>
      <c r="F12" s="33">
        <f t="shared" si="0"/>
        <v>7.9999999999991189E-3</v>
      </c>
      <c r="G12" s="42">
        <f t="shared" si="1"/>
        <v>5.7941623814001001E-4</v>
      </c>
      <c r="H12" s="36"/>
      <c r="I12" s="33">
        <v>2.7830000000000004</v>
      </c>
      <c r="J12" s="33">
        <v>1.7829999999999999</v>
      </c>
      <c r="K12" s="33">
        <f t="shared" si="2"/>
        <v>1.0000000000000004</v>
      </c>
      <c r="L12" s="42">
        <f t="shared" si="3"/>
        <v>0.56085249579360652</v>
      </c>
      <c r="M12" s="37"/>
    </row>
    <row r="13" spans="1:13" ht="14.25" customHeight="1" x14ac:dyDescent="0.2">
      <c r="A13" s="196"/>
      <c r="B13" s="199"/>
      <c r="C13" s="41" t="s">
        <v>31</v>
      </c>
      <c r="D13" s="33">
        <v>43.608000000000004</v>
      </c>
      <c r="E13" s="33">
        <v>37.539000000000001</v>
      </c>
      <c r="F13" s="33">
        <f t="shared" si="0"/>
        <v>6.0690000000000026</v>
      </c>
      <c r="G13" s="42">
        <f t="shared" si="1"/>
        <v>0.1616718612642852</v>
      </c>
      <c r="H13" s="36"/>
      <c r="I13" s="33">
        <v>11.441000000000003</v>
      </c>
      <c r="J13" s="33">
        <v>2.5009999999999977</v>
      </c>
      <c r="K13" s="33">
        <f t="shared" si="2"/>
        <v>8.9400000000000048</v>
      </c>
      <c r="L13" s="42">
        <f t="shared" si="3"/>
        <v>3.5745701719312328</v>
      </c>
      <c r="M13" s="37"/>
    </row>
    <row r="14" spans="1:13" ht="14.25" customHeight="1" x14ac:dyDescent="0.2">
      <c r="A14" s="196"/>
      <c r="B14" s="199"/>
      <c r="C14" s="41" t="s">
        <v>73</v>
      </c>
      <c r="D14" s="33">
        <v>41.243000000000002</v>
      </c>
      <c r="E14" s="33">
        <v>35.994999999999997</v>
      </c>
      <c r="F14" s="33">
        <f t="shared" si="0"/>
        <v>5.2480000000000047</v>
      </c>
      <c r="G14" s="42">
        <f t="shared" si="1"/>
        <v>0.14579802750382012</v>
      </c>
      <c r="H14" s="36"/>
      <c r="I14" s="33">
        <v>6.2279999999999998</v>
      </c>
      <c r="J14" s="33">
        <v>2.44</v>
      </c>
      <c r="K14" s="33">
        <f t="shared" si="2"/>
        <v>3.7879999999999998</v>
      </c>
      <c r="L14" s="42">
        <f t="shared" si="3"/>
        <v>1.5524590163934426</v>
      </c>
      <c r="M14" s="37"/>
    </row>
    <row r="15" spans="1:13" ht="14.25" customHeight="1" x14ac:dyDescent="0.2">
      <c r="A15" s="196"/>
      <c r="B15" s="199"/>
      <c r="C15" s="41" t="s">
        <v>74</v>
      </c>
      <c r="D15" s="33">
        <v>38.152000000000001</v>
      </c>
      <c r="E15" s="33">
        <v>35.792000000000002</v>
      </c>
      <c r="F15" s="33">
        <f t="shared" si="0"/>
        <v>2.3599999999999994</v>
      </c>
      <c r="G15" s="42">
        <f t="shared" si="1"/>
        <v>6.5936522127849784E-2</v>
      </c>
      <c r="H15" s="36"/>
      <c r="I15" s="33">
        <v>7.0030000000000019</v>
      </c>
      <c r="J15" s="33">
        <v>1.9030000000000005</v>
      </c>
      <c r="K15" s="33">
        <f t="shared" si="2"/>
        <v>5.1000000000000014</v>
      </c>
      <c r="L15" s="42">
        <f t="shared" si="3"/>
        <v>2.6799789805570153</v>
      </c>
      <c r="M15" s="37"/>
    </row>
    <row r="16" spans="1:13" ht="14.25" customHeight="1" x14ac:dyDescent="0.2">
      <c r="A16" s="196"/>
      <c r="B16" s="199"/>
      <c r="C16" s="44" t="s">
        <v>75</v>
      </c>
      <c r="D16" s="33">
        <v>24.002999999999997</v>
      </c>
      <c r="E16" s="33">
        <v>22.19</v>
      </c>
      <c r="F16" s="33">
        <f t="shared" si="0"/>
        <v>1.8129999999999953</v>
      </c>
      <c r="G16" s="42">
        <f t="shared" si="1"/>
        <v>8.170347003154553E-2</v>
      </c>
      <c r="H16" s="36"/>
      <c r="I16" s="33">
        <v>7.89</v>
      </c>
      <c r="J16" s="33">
        <v>1.4319999999999999</v>
      </c>
      <c r="K16" s="33">
        <f t="shared" si="2"/>
        <v>6.4580000000000002</v>
      </c>
      <c r="L16" s="42">
        <f t="shared" si="3"/>
        <v>4.5097765363128497</v>
      </c>
      <c r="M16" s="37"/>
    </row>
    <row r="17" spans="1:13" ht="14.25" customHeight="1" x14ac:dyDescent="0.2">
      <c r="A17" s="196"/>
      <c r="B17" s="199"/>
      <c r="C17" s="44" t="s">
        <v>78</v>
      </c>
      <c r="D17" s="33">
        <v>94.405000000000001</v>
      </c>
      <c r="E17" s="33">
        <v>91.596000000000004</v>
      </c>
      <c r="F17" s="33">
        <f t="shared" si="0"/>
        <v>2.8089999999999975</v>
      </c>
      <c r="G17" s="42">
        <f t="shared" si="1"/>
        <v>3.0667278047076262E-2</v>
      </c>
      <c r="H17" s="36"/>
      <c r="I17" s="33">
        <v>4.2130000000000001</v>
      </c>
      <c r="J17" s="33">
        <v>3.2210000000000001</v>
      </c>
      <c r="K17" s="33">
        <f t="shared" si="2"/>
        <v>0.99199999999999999</v>
      </c>
      <c r="L17" s="42">
        <f t="shared" si="3"/>
        <v>0.30797888854393046</v>
      </c>
      <c r="M17" s="37"/>
    </row>
    <row r="18" spans="1:13" ht="14.25" customHeight="1" x14ac:dyDescent="0.2">
      <c r="A18" s="196"/>
      <c r="B18" s="199"/>
      <c r="C18" s="44" t="s">
        <v>79</v>
      </c>
      <c r="D18" s="33">
        <v>26.59</v>
      </c>
      <c r="E18" s="33">
        <v>26.887</v>
      </c>
      <c r="F18" s="33">
        <f t="shared" si="0"/>
        <v>-0.2970000000000006</v>
      </c>
      <c r="G18" s="42">
        <f t="shared" si="1"/>
        <v>-1.104623052032583E-2</v>
      </c>
      <c r="H18" s="36"/>
      <c r="I18" s="33">
        <v>7</v>
      </c>
      <c r="J18" s="33">
        <v>7</v>
      </c>
      <c r="K18" s="33">
        <f t="shared" si="2"/>
        <v>0</v>
      </c>
      <c r="L18" s="42">
        <f t="shared" si="3"/>
        <v>0</v>
      </c>
      <c r="M18" s="37"/>
    </row>
    <row r="19" spans="1:13" ht="14.25" customHeight="1" x14ac:dyDescent="0.2">
      <c r="A19" s="196"/>
      <c r="B19" s="199"/>
      <c r="C19" s="44" t="s">
        <v>30</v>
      </c>
      <c r="D19" s="33">
        <v>6.3279999999999994</v>
      </c>
      <c r="E19" s="33">
        <v>6.2</v>
      </c>
      <c r="F19" s="33">
        <f t="shared" si="0"/>
        <v>0.12799999999999923</v>
      </c>
      <c r="G19" s="42">
        <f t="shared" si="1"/>
        <v>2.0645161290322456E-2</v>
      </c>
      <c r="H19" s="36"/>
      <c r="I19" s="33">
        <v>58.1</v>
      </c>
      <c r="J19" s="33">
        <v>58.1</v>
      </c>
      <c r="K19" s="33">
        <f t="shared" si="2"/>
        <v>0</v>
      </c>
      <c r="L19" s="42">
        <f t="shared" si="3"/>
        <v>0</v>
      </c>
      <c r="M19" s="37"/>
    </row>
    <row r="20" spans="1:13" ht="14.25" customHeight="1" x14ac:dyDescent="0.2">
      <c r="A20" s="196"/>
      <c r="B20" s="199"/>
      <c r="C20" s="47" t="s">
        <v>83</v>
      </c>
      <c r="D20" s="33">
        <v>1.468</v>
      </c>
      <c r="E20" s="33"/>
      <c r="F20" s="33">
        <f t="shared" si="0"/>
        <v>1.468</v>
      </c>
      <c r="G20" s="42" t="str">
        <f t="shared" si="1"/>
        <v>n/a</v>
      </c>
      <c r="H20" s="36"/>
      <c r="I20" s="33">
        <v>121.685</v>
      </c>
      <c r="J20" s="33"/>
      <c r="K20" s="33">
        <f t="shared" si="2"/>
        <v>121.685</v>
      </c>
      <c r="L20" s="42" t="str">
        <f t="shared" si="3"/>
        <v>n/a</v>
      </c>
      <c r="M20" s="37"/>
    </row>
    <row r="21" spans="1:13" ht="14.25" customHeight="1" x14ac:dyDescent="0.2">
      <c r="A21" s="197"/>
      <c r="B21" s="200"/>
      <c r="C21" s="48" t="s">
        <v>86</v>
      </c>
      <c r="D21" s="33">
        <v>171.28899999999999</v>
      </c>
      <c r="E21" s="33">
        <v>171.28899999999999</v>
      </c>
      <c r="F21" s="33">
        <f t="shared" si="0"/>
        <v>0</v>
      </c>
      <c r="G21" s="42">
        <f t="shared" si="1"/>
        <v>0</v>
      </c>
      <c r="H21" s="36"/>
      <c r="I21" s="33">
        <v>0</v>
      </c>
      <c r="J21" s="33"/>
      <c r="K21" s="33"/>
      <c r="L21" s="42"/>
      <c r="M21" s="37"/>
    </row>
    <row r="22" spans="1:13" ht="14.25" customHeight="1" x14ac:dyDescent="0.2">
      <c r="A22" s="49" t="str">
        <f>"Sub Total - "&amp;B7</f>
        <v>Sub Total - Museums Galleries and Libraries</v>
      </c>
      <c r="B22" s="50"/>
      <c r="C22" s="51"/>
      <c r="D22" s="52">
        <f>SUM(D7:D21)</f>
        <v>614.66699999999992</v>
      </c>
      <c r="E22" s="52">
        <f>SUM(E7:E21)</f>
        <v>575.53700000000003</v>
      </c>
      <c r="F22" s="52">
        <f t="shared" si="0"/>
        <v>39.129999999999882</v>
      </c>
      <c r="G22" s="53">
        <f>F22/E22</f>
        <v>6.7988678399477143E-2</v>
      </c>
      <c r="H22" s="55"/>
      <c r="I22" s="52">
        <f>SUM(I7:I21)</f>
        <v>270.29899999999998</v>
      </c>
      <c r="J22" s="52">
        <f>SUM(J7:J21)</f>
        <v>94.593999999999994</v>
      </c>
      <c r="K22" s="52">
        <f t="shared" ref="K22:K39" si="4">I22-J22</f>
        <v>175.70499999999998</v>
      </c>
      <c r="L22" s="53">
        <f>K22/J22</f>
        <v>1.857464532634205</v>
      </c>
      <c r="M22" s="37"/>
    </row>
    <row r="23" spans="1:13" ht="14.25" customHeight="1" x14ac:dyDescent="0.2">
      <c r="A23" s="205" t="s">
        <v>88</v>
      </c>
      <c r="B23" s="206" t="s">
        <v>12</v>
      </c>
      <c r="C23" s="59" t="s">
        <v>89</v>
      </c>
      <c r="D23" s="33">
        <v>462.60300000000001</v>
      </c>
      <c r="E23" s="33">
        <v>465.05599999999998</v>
      </c>
      <c r="F23" s="33">
        <f t="shared" si="0"/>
        <v>-2.4529999999999745</v>
      </c>
      <c r="G23" s="42">
        <f t="shared" ref="G23:G31" si="5">IFERROR(F23/E23,"n/a")</f>
        <v>-5.2746335925135356E-3</v>
      </c>
      <c r="H23" s="36"/>
      <c r="I23" s="33">
        <v>26.643999999999998</v>
      </c>
      <c r="J23" s="33">
        <v>21.143999999999998</v>
      </c>
      <c r="K23" s="33">
        <f t="shared" si="4"/>
        <v>5.5</v>
      </c>
      <c r="L23" s="42">
        <f t="shared" ref="L23:L31" si="6">IFERROR(K23/J23,"n/a")</f>
        <v>0.26012107453651157</v>
      </c>
      <c r="M23" s="37"/>
    </row>
    <row r="24" spans="1:13" ht="14.25" customHeight="1" x14ac:dyDescent="0.2">
      <c r="A24" s="196"/>
      <c r="B24" s="199"/>
      <c r="C24" s="44" t="s">
        <v>91</v>
      </c>
      <c r="D24" s="33">
        <v>2.4940000000000002</v>
      </c>
      <c r="E24" s="33">
        <v>2.4380000000000002</v>
      </c>
      <c r="F24" s="33">
        <f t="shared" si="0"/>
        <v>5.600000000000005E-2</v>
      </c>
      <c r="G24" s="42">
        <f t="shared" si="5"/>
        <v>2.2969647251845794E-2</v>
      </c>
      <c r="H24" s="36"/>
      <c r="I24" s="33">
        <v>0.25</v>
      </c>
      <c r="J24" s="33">
        <v>0.25</v>
      </c>
      <c r="K24" s="33">
        <f t="shared" si="4"/>
        <v>0</v>
      </c>
      <c r="L24" s="42">
        <f t="shared" si="6"/>
        <v>0</v>
      </c>
      <c r="M24" s="37"/>
    </row>
    <row r="25" spans="1:13" ht="14.25" customHeight="1" x14ac:dyDescent="0.2">
      <c r="A25" s="196"/>
      <c r="B25" s="199"/>
      <c r="C25" s="44" t="s">
        <v>92</v>
      </c>
      <c r="D25" s="33">
        <v>70.646000000000001</v>
      </c>
      <c r="E25" s="33">
        <f>68.392-E26</f>
        <v>66.891999999999996</v>
      </c>
      <c r="F25" s="33">
        <f t="shared" si="0"/>
        <v>3.7540000000000049</v>
      </c>
      <c r="G25" s="42">
        <f t="shared" si="5"/>
        <v>5.6120313340907807E-2</v>
      </c>
      <c r="H25" s="36"/>
      <c r="I25" s="33">
        <v>16.309000000000001</v>
      </c>
      <c r="J25" s="33">
        <f>15.209-J26</f>
        <v>11.709</v>
      </c>
      <c r="K25" s="33">
        <f t="shared" si="4"/>
        <v>4.6000000000000014</v>
      </c>
      <c r="L25" s="42">
        <f t="shared" si="6"/>
        <v>0.39286019301392106</v>
      </c>
      <c r="M25" s="37"/>
    </row>
    <row r="26" spans="1:13" ht="14.25" customHeight="1" x14ac:dyDescent="0.2">
      <c r="A26" s="196"/>
      <c r="B26" s="199"/>
      <c r="C26" s="47" t="s">
        <v>36</v>
      </c>
      <c r="D26" s="33">
        <v>1.5</v>
      </c>
      <c r="E26" s="60">
        <v>1.5</v>
      </c>
      <c r="F26" s="33">
        <f t="shared" si="0"/>
        <v>0</v>
      </c>
      <c r="G26" s="42">
        <f t="shared" si="5"/>
        <v>0</v>
      </c>
      <c r="H26" s="36"/>
      <c r="I26" s="33">
        <v>3.5</v>
      </c>
      <c r="J26" s="60">
        <v>3.5</v>
      </c>
      <c r="K26" s="33">
        <f t="shared" si="4"/>
        <v>0</v>
      </c>
      <c r="L26" s="42">
        <f t="shared" si="6"/>
        <v>0</v>
      </c>
      <c r="M26" s="37"/>
    </row>
    <row r="27" spans="1:13" ht="14.25" customHeight="1" x14ac:dyDescent="0.2">
      <c r="A27" s="196"/>
      <c r="B27" s="199"/>
      <c r="C27" s="44" t="s">
        <v>87</v>
      </c>
      <c r="D27" s="33">
        <v>1.37</v>
      </c>
      <c r="E27" s="33">
        <v>0.1</v>
      </c>
      <c r="F27" s="33">
        <f t="shared" si="0"/>
        <v>1.27</v>
      </c>
      <c r="G27" s="42">
        <f t="shared" si="5"/>
        <v>12.7</v>
      </c>
      <c r="H27" s="36"/>
      <c r="I27" s="33">
        <v>4.9000000000000004</v>
      </c>
      <c r="J27" s="33">
        <v>4.9000000000000004</v>
      </c>
      <c r="K27" s="33">
        <f t="shared" si="4"/>
        <v>0</v>
      </c>
      <c r="L27" s="42">
        <f t="shared" si="6"/>
        <v>0</v>
      </c>
      <c r="M27" s="37"/>
    </row>
    <row r="28" spans="1:13" ht="14.25" customHeight="1" x14ac:dyDescent="0.2">
      <c r="A28" s="196"/>
      <c r="B28" s="199"/>
      <c r="C28" s="44" t="s">
        <v>25</v>
      </c>
      <c r="D28" s="33">
        <v>36.799999999999997</v>
      </c>
      <c r="E28" s="33">
        <v>17.035</v>
      </c>
      <c r="F28" s="33">
        <f t="shared" si="0"/>
        <v>19.764999999999997</v>
      </c>
      <c r="G28" s="42">
        <f t="shared" si="5"/>
        <v>1.1602582917522746</v>
      </c>
      <c r="H28" s="36"/>
      <c r="I28" s="33">
        <v>0</v>
      </c>
      <c r="J28" s="33"/>
      <c r="K28" s="33">
        <f t="shared" si="4"/>
        <v>0</v>
      </c>
      <c r="L28" s="42" t="str">
        <f t="shared" si="6"/>
        <v>n/a</v>
      </c>
      <c r="M28" s="37"/>
    </row>
    <row r="29" spans="1:13" ht="14.25" customHeight="1" x14ac:dyDescent="0.2">
      <c r="A29" s="196"/>
      <c r="B29" s="199"/>
      <c r="C29" s="44" t="s">
        <v>95</v>
      </c>
      <c r="D29" s="33">
        <v>-65.047000000000011</v>
      </c>
      <c r="E29" s="33">
        <v>-65.626999999999995</v>
      </c>
      <c r="F29" s="33">
        <f t="shared" si="0"/>
        <v>0.57999999999998408</v>
      </c>
      <c r="G29" s="42">
        <f t="shared" si="5"/>
        <v>-8.8378258948296293E-3</v>
      </c>
      <c r="H29" s="36"/>
      <c r="I29" s="33">
        <v>2.3479999999999999</v>
      </c>
      <c r="J29" s="33">
        <v>5.8179999999999996</v>
      </c>
      <c r="K29" s="33">
        <f t="shared" si="4"/>
        <v>-3.4699999999999998</v>
      </c>
      <c r="L29" s="42">
        <f t="shared" si="6"/>
        <v>-0.59642488827775864</v>
      </c>
      <c r="M29" s="37"/>
    </row>
    <row r="30" spans="1:13" ht="14.25" customHeight="1" x14ac:dyDescent="0.2">
      <c r="A30" s="196"/>
      <c r="B30" s="199"/>
      <c r="C30" s="47" t="s">
        <v>83</v>
      </c>
      <c r="D30" s="33">
        <v>0.40099999999999991</v>
      </c>
      <c r="E30" s="33"/>
      <c r="F30" s="33">
        <f t="shared" si="0"/>
        <v>0.40099999999999991</v>
      </c>
      <c r="G30" s="42" t="str">
        <f t="shared" si="5"/>
        <v>n/a</v>
      </c>
      <c r="H30" s="36"/>
      <c r="I30" s="33">
        <v>6.18</v>
      </c>
      <c r="J30" s="33"/>
      <c r="K30" s="33">
        <f t="shared" si="4"/>
        <v>6.18</v>
      </c>
      <c r="L30" s="42" t="str">
        <f t="shared" si="6"/>
        <v>n/a</v>
      </c>
      <c r="M30" s="37"/>
    </row>
    <row r="31" spans="1:13" ht="14.25" customHeight="1" x14ac:dyDescent="0.2">
      <c r="A31" s="197"/>
      <c r="B31" s="200"/>
      <c r="C31" s="48" t="s">
        <v>86</v>
      </c>
      <c r="D31" s="33">
        <v>8.8490000000000002</v>
      </c>
      <c r="E31" s="33">
        <v>8.8490000000000002</v>
      </c>
      <c r="F31" s="33">
        <f t="shared" si="0"/>
        <v>0</v>
      </c>
      <c r="G31" s="42">
        <f t="shared" si="5"/>
        <v>0</v>
      </c>
      <c r="H31" s="36"/>
      <c r="I31" s="33">
        <v>0</v>
      </c>
      <c r="J31" s="33"/>
      <c r="K31" s="33">
        <f t="shared" si="4"/>
        <v>0</v>
      </c>
      <c r="L31" s="42" t="str">
        <f t="shared" si="6"/>
        <v>n/a</v>
      </c>
      <c r="M31" s="37"/>
    </row>
    <row r="32" spans="1:13" ht="14.25" customHeight="1" x14ac:dyDescent="0.2">
      <c r="A32" s="49" t="str">
        <f>"Sub Total - "&amp;B23</f>
        <v>Sub Total - Arts and Heritage</v>
      </c>
      <c r="B32" s="50"/>
      <c r="C32" s="51"/>
      <c r="D32" s="52">
        <f>SUM(D23:D31)</f>
        <v>519.61599999999999</v>
      </c>
      <c r="E32" s="52">
        <f>SUM(E23:E31)</f>
        <v>496.24299999999994</v>
      </c>
      <c r="F32" s="52">
        <f t="shared" si="0"/>
        <v>23.373000000000047</v>
      </c>
      <c r="G32" s="53">
        <f>F32/E32</f>
        <v>4.7099908714077682E-2</v>
      </c>
      <c r="H32" s="55"/>
      <c r="I32" s="52">
        <f>SUM(I23:I31)</f>
        <v>60.131</v>
      </c>
      <c r="J32" s="52">
        <f>SUM(J23:J31)</f>
        <v>47.320999999999991</v>
      </c>
      <c r="K32" s="52">
        <f t="shared" si="4"/>
        <v>12.810000000000009</v>
      </c>
      <c r="L32" s="53">
        <f>K32/J32</f>
        <v>0.27070433845438624</v>
      </c>
      <c r="M32" s="37"/>
    </row>
    <row r="33" spans="1:13" ht="14.25" customHeight="1" x14ac:dyDescent="0.2">
      <c r="A33" s="207" t="s">
        <v>96</v>
      </c>
      <c r="B33" s="198" t="s">
        <v>15</v>
      </c>
      <c r="C33" s="59" t="s">
        <v>97</v>
      </c>
      <c r="D33" s="33">
        <v>66.85799999999999</v>
      </c>
      <c r="E33" s="33">
        <v>64.968000000000004</v>
      </c>
      <c r="F33" s="33">
        <f t="shared" si="0"/>
        <v>1.8899999999999864</v>
      </c>
      <c r="G33" s="42">
        <f t="shared" ref="G33:G40" si="7">IFERROR(F33/E33,"n/a")</f>
        <v>2.9091244920576072E-2</v>
      </c>
      <c r="H33" s="36"/>
      <c r="I33" s="33">
        <v>41.360999999999997</v>
      </c>
      <c r="J33" s="33">
        <v>40.430999999999997</v>
      </c>
      <c r="K33" s="33">
        <f t="shared" si="4"/>
        <v>0.92999999999999972</v>
      </c>
      <c r="L33" s="42">
        <f t="shared" ref="L33:L39" si="8">IFERROR(K33/J33,"n/a")</f>
        <v>2.3002151814201968E-2</v>
      </c>
      <c r="M33" s="37"/>
    </row>
    <row r="34" spans="1:13" ht="14.25" customHeight="1" x14ac:dyDescent="0.2">
      <c r="A34" s="196"/>
      <c r="B34" s="199"/>
      <c r="C34" s="44" t="s">
        <v>99</v>
      </c>
      <c r="D34" s="33">
        <v>1.6349999999999998</v>
      </c>
      <c r="E34" s="33">
        <v>1.615</v>
      </c>
      <c r="F34" s="33">
        <f t="shared" si="0"/>
        <v>1.9999999999999796E-2</v>
      </c>
      <c r="G34" s="42">
        <f t="shared" si="7"/>
        <v>1.2383900928792444E-2</v>
      </c>
      <c r="H34" s="36"/>
      <c r="I34" s="33">
        <v>0</v>
      </c>
      <c r="J34" s="33">
        <v>0</v>
      </c>
      <c r="K34" s="33">
        <f t="shared" si="4"/>
        <v>0</v>
      </c>
      <c r="L34" s="42" t="str">
        <f t="shared" si="8"/>
        <v>n/a</v>
      </c>
      <c r="M34" s="37"/>
    </row>
    <row r="35" spans="1:13" ht="14.25" customHeight="1" x14ac:dyDescent="0.2">
      <c r="A35" s="196"/>
      <c r="B35" s="199"/>
      <c r="C35" s="44" t="s">
        <v>71</v>
      </c>
      <c r="D35" s="33">
        <v>8.93</v>
      </c>
      <c r="E35" s="33">
        <v>9.01</v>
      </c>
      <c r="F35" s="33">
        <f t="shared" si="0"/>
        <v>-8.0000000000000071E-2</v>
      </c>
      <c r="G35" s="42">
        <f t="shared" si="7"/>
        <v>-8.8790233074361909E-3</v>
      </c>
      <c r="H35" s="36"/>
      <c r="I35" s="33">
        <v>0.08</v>
      </c>
      <c r="J35" s="33">
        <v>0</v>
      </c>
      <c r="K35" s="33">
        <f t="shared" si="4"/>
        <v>0.08</v>
      </c>
      <c r="L35" s="42" t="str">
        <f t="shared" si="8"/>
        <v>n/a</v>
      </c>
      <c r="M35" s="37"/>
    </row>
    <row r="36" spans="1:13" ht="14.25" customHeight="1" x14ac:dyDescent="0.2">
      <c r="A36" s="196"/>
      <c r="B36" s="199"/>
      <c r="C36" s="44" t="s">
        <v>69</v>
      </c>
      <c r="D36" s="33">
        <v>59.396000000000008</v>
      </c>
      <c r="E36" s="33">
        <v>50.917000000000002</v>
      </c>
      <c r="F36" s="33">
        <f t="shared" si="0"/>
        <v>8.4790000000000063</v>
      </c>
      <c r="G36" s="42">
        <f t="shared" si="7"/>
        <v>0.16652591472396264</v>
      </c>
      <c r="H36" s="36"/>
      <c r="I36" s="33">
        <v>4.4210000000000003</v>
      </c>
      <c r="J36" s="33">
        <v>2.8340000000000001</v>
      </c>
      <c r="K36" s="33">
        <f t="shared" si="4"/>
        <v>1.5870000000000002</v>
      </c>
      <c r="L36" s="42">
        <f t="shared" si="8"/>
        <v>0.55998588567395913</v>
      </c>
      <c r="M36" s="37"/>
    </row>
    <row r="37" spans="1:13" ht="14.25" customHeight="1" x14ac:dyDescent="0.2">
      <c r="A37" s="196"/>
      <c r="B37" s="199"/>
      <c r="C37" s="44" t="s">
        <v>102</v>
      </c>
      <c r="D37" s="33">
        <v>18.504999999999995</v>
      </c>
      <c r="E37" s="33">
        <v>0</v>
      </c>
      <c r="F37" s="33">
        <f t="shared" si="0"/>
        <v>18.504999999999995</v>
      </c>
      <c r="G37" s="42" t="str">
        <f t="shared" si="7"/>
        <v>n/a</v>
      </c>
      <c r="H37" s="36"/>
      <c r="I37" s="33">
        <v>0</v>
      </c>
      <c r="J37" s="33">
        <v>0</v>
      </c>
      <c r="K37" s="33">
        <f t="shared" si="4"/>
        <v>0</v>
      </c>
      <c r="L37" s="42" t="str">
        <f t="shared" si="8"/>
        <v>n/a</v>
      </c>
      <c r="M37" s="37"/>
    </row>
    <row r="38" spans="1:13" ht="14.25" customHeight="1" x14ac:dyDescent="0.2">
      <c r="A38" s="196"/>
      <c r="B38" s="199"/>
      <c r="C38" s="44" t="s">
        <v>105</v>
      </c>
      <c r="D38" s="33">
        <v>7.1239999999999988</v>
      </c>
      <c r="E38" s="33">
        <v>7.1239999999999997</v>
      </c>
      <c r="F38" s="33">
        <f t="shared" si="0"/>
        <v>0</v>
      </c>
      <c r="G38" s="42">
        <f t="shared" si="7"/>
        <v>0</v>
      </c>
      <c r="H38" s="36"/>
      <c r="I38" s="33">
        <v>0</v>
      </c>
      <c r="J38" s="33">
        <v>0</v>
      </c>
      <c r="K38" s="33">
        <f t="shared" si="4"/>
        <v>0</v>
      </c>
      <c r="L38" s="42" t="str">
        <f t="shared" si="8"/>
        <v>n/a</v>
      </c>
      <c r="M38" s="37"/>
    </row>
    <row r="39" spans="1:13" ht="14.25" customHeight="1" x14ac:dyDescent="0.2">
      <c r="A39" s="196"/>
      <c r="B39" s="199"/>
      <c r="C39" s="47" t="s">
        <v>83</v>
      </c>
      <c r="D39" s="33">
        <v>1.028</v>
      </c>
      <c r="E39" s="33"/>
      <c r="F39" s="33">
        <f t="shared" si="0"/>
        <v>1.028</v>
      </c>
      <c r="G39" s="42" t="str">
        <f t="shared" si="7"/>
        <v>n/a</v>
      </c>
      <c r="H39" s="36"/>
      <c r="I39" s="33">
        <v>0.42300000000000004</v>
      </c>
      <c r="J39" s="33"/>
      <c r="K39" s="33">
        <f t="shared" si="4"/>
        <v>0.42300000000000004</v>
      </c>
      <c r="L39" s="42" t="str">
        <f t="shared" si="8"/>
        <v>n/a</v>
      </c>
      <c r="M39" s="37"/>
    </row>
    <row r="40" spans="1:13" ht="14.25" customHeight="1" x14ac:dyDescent="0.2">
      <c r="A40" s="197"/>
      <c r="B40" s="200"/>
      <c r="C40" s="48" t="s">
        <v>86</v>
      </c>
      <c r="D40" s="33">
        <v>3.9710000000000001</v>
      </c>
      <c r="E40" s="33">
        <v>3.9710000000000001</v>
      </c>
      <c r="F40" s="33">
        <f t="shared" si="0"/>
        <v>0</v>
      </c>
      <c r="G40" s="42">
        <f t="shared" si="7"/>
        <v>0</v>
      </c>
      <c r="H40" s="36"/>
      <c r="I40" s="33">
        <v>0</v>
      </c>
      <c r="J40" s="33"/>
      <c r="K40" s="33"/>
      <c r="L40" s="42"/>
      <c r="M40" s="37"/>
    </row>
    <row r="41" spans="1:13" ht="14.25" customHeight="1" x14ac:dyDescent="0.2">
      <c r="A41" s="49" t="str">
        <f>"Sub Total - "&amp;B33</f>
        <v>Sub Total - Sports</v>
      </c>
      <c r="B41" s="50"/>
      <c r="C41" s="51"/>
      <c r="D41" s="52">
        <f>SUM(D33:D40)</f>
        <v>167.447</v>
      </c>
      <c r="E41" s="52">
        <f>SUM(E33:E40)</f>
        <v>137.60500000000002</v>
      </c>
      <c r="F41" s="52">
        <f t="shared" si="0"/>
        <v>29.841999999999985</v>
      </c>
      <c r="G41" s="53">
        <f>F41/E41</f>
        <v>0.2168671196540822</v>
      </c>
      <c r="H41" s="55"/>
      <c r="I41" s="52">
        <f>SUM(I33:I40)</f>
        <v>46.284999999999997</v>
      </c>
      <c r="J41" s="52">
        <f>SUM(J33:J40)</f>
        <v>43.265000000000001</v>
      </c>
      <c r="K41" s="52">
        <f t="shared" ref="K41:K48" si="9">I41-J41</f>
        <v>3.019999999999996</v>
      </c>
      <c r="L41" s="53">
        <f>K41/J41</f>
        <v>6.9802380677221679E-2</v>
      </c>
      <c r="M41" s="37"/>
    </row>
    <row r="42" spans="1:13" ht="14.25" customHeight="1" x14ac:dyDescent="0.2">
      <c r="A42" s="205" t="s">
        <v>109</v>
      </c>
      <c r="B42" s="198" t="s">
        <v>17</v>
      </c>
      <c r="C42" s="59" t="s">
        <v>110</v>
      </c>
      <c r="D42" s="33">
        <v>34.445999999999998</v>
      </c>
      <c r="E42" s="33">
        <v>33.780999999999999</v>
      </c>
      <c r="F42" s="33">
        <f t="shared" si="0"/>
        <v>0.66499999999999915</v>
      </c>
      <c r="G42" s="42">
        <f t="shared" ref="G42:G47" si="10">IFERROR(F42/E42,"n/a")</f>
        <v>1.9685622095260626E-2</v>
      </c>
      <c r="H42" s="36"/>
      <c r="I42" s="33">
        <v>1.0069999999999999</v>
      </c>
      <c r="J42" s="33">
        <v>1.0069999999999999</v>
      </c>
      <c r="K42" s="33">
        <f t="shared" si="9"/>
        <v>0</v>
      </c>
      <c r="L42" s="42">
        <f t="shared" ref="L42:L53" si="11">IFERROR(K42/J42,"n/a")</f>
        <v>0</v>
      </c>
      <c r="M42" s="37"/>
    </row>
    <row r="43" spans="1:13" ht="14.25" customHeight="1" x14ac:dyDescent="0.2">
      <c r="A43" s="196"/>
      <c r="B43" s="199"/>
      <c r="C43" s="44" t="s">
        <v>112</v>
      </c>
      <c r="D43" s="33">
        <v>5.4879999999999995</v>
      </c>
      <c r="E43" s="33">
        <v>4.2969999999999997</v>
      </c>
      <c r="F43" s="33">
        <f t="shared" si="0"/>
        <v>1.1909999999999998</v>
      </c>
      <c r="G43" s="42">
        <f t="shared" si="10"/>
        <v>0.27717011868745633</v>
      </c>
      <c r="H43" s="36"/>
      <c r="I43" s="33">
        <v>0.65</v>
      </c>
      <c r="J43" s="33">
        <v>0.65</v>
      </c>
      <c r="K43" s="33">
        <f t="shared" si="9"/>
        <v>0</v>
      </c>
      <c r="L43" s="42">
        <f t="shared" si="11"/>
        <v>0</v>
      </c>
      <c r="M43" s="37"/>
    </row>
    <row r="44" spans="1:13" ht="14.25" customHeight="1" x14ac:dyDescent="0.2">
      <c r="A44" s="196"/>
      <c r="B44" s="199"/>
      <c r="C44" s="44" t="s">
        <v>77</v>
      </c>
      <c r="D44" s="33">
        <v>21.620999999999999</v>
      </c>
      <c r="E44" s="33">
        <v>6.7510000000000003</v>
      </c>
      <c r="F44" s="33">
        <f t="shared" si="0"/>
        <v>14.869999999999997</v>
      </c>
      <c r="G44" s="42">
        <f t="shared" si="10"/>
        <v>2.2026366464227518</v>
      </c>
      <c r="H44" s="36"/>
      <c r="I44" s="33">
        <v>1.026</v>
      </c>
      <c r="J44" s="33">
        <v>0</v>
      </c>
      <c r="K44" s="33">
        <f t="shared" si="9"/>
        <v>1.026</v>
      </c>
      <c r="L44" s="42" t="str">
        <f t="shared" si="11"/>
        <v>n/a</v>
      </c>
      <c r="M44" s="37"/>
    </row>
    <row r="45" spans="1:13" ht="14.25" customHeight="1" x14ac:dyDescent="0.2">
      <c r="A45" s="196"/>
      <c r="B45" s="199"/>
      <c r="C45" s="44" t="s">
        <v>116</v>
      </c>
      <c r="D45" s="33">
        <v>3.0330000000000004</v>
      </c>
      <c r="E45" s="33">
        <v>2.2000000000000002</v>
      </c>
      <c r="F45" s="33">
        <f t="shared" si="0"/>
        <v>0.83300000000000018</v>
      </c>
      <c r="G45" s="42">
        <f t="shared" si="10"/>
        <v>0.37863636363636372</v>
      </c>
      <c r="H45" s="36"/>
      <c r="I45" s="33">
        <v>0.66700000000000159</v>
      </c>
      <c r="J45" s="33">
        <v>0</v>
      </c>
      <c r="K45" s="33">
        <f t="shared" si="9"/>
        <v>0.66700000000000159</v>
      </c>
      <c r="L45" s="42" t="str">
        <f t="shared" si="11"/>
        <v>n/a</v>
      </c>
      <c r="M45" s="37"/>
    </row>
    <row r="46" spans="1:13" ht="14.25" customHeight="1" x14ac:dyDescent="0.2">
      <c r="A46" s="196"/>
      <c r="B46" s="199"/>
      <c r="C46" s="44" t="s">
        <v>117</v>
      </c>
      <c r="D46" s="33">
        <v>12</v>
      </c>
      <c r="E46" s="33">
        <v>0</v>
      </c>
      <c r="F46" s="33">
        <f t="shared" si="0"/>
        <v>12</v>
      </c>
      <c r="G46" s="42" t="str">
        <f t="shared" si="10"/>
        <v>n/a</v>
      </c>
      <c r="H46" s="36"/>
      <c r="I46" s="33">
        <v>85.458999999999989</v>
      </c>
      <c r="J46" s="33">
        <v>148.5</v>
      </c>
      <c r="K46" s="33">
        <f t="shared" si="9"/>
        <v>-63.041000000000011</v>
      </c>
      <c r="L46" s="42">
        <f t="shared" si="11"/>
        <v>-0.42451851851851857</v>
      </c>
      <c r="M46" s="37"/>
    </row>
    <row r="47" spans="1:13" ht="14.25" customHeight="1" x14ac:dyDescent="0.2">
      <c r="A47" s="196"/>
      <c r="B47" s="199"/>
      <c r="C47" s="44" t="s">
        <v>120</v>
      </c>
      <c r="D47" s="33">
        <v>17.899999999999999</v>
      </c>
      <c r="E47" s="33">
        <v>0</v>
      </c>
      <c r="F47" s="33">
        <f t="shared" si="0"/>
        <v>17.899999999999999</v>
      </c>
      <c r="G47" s="42" t="str">
        <f t="shared" si="10"/>
        <v>n/a</v>
      </c>
      <c r="H47" s="36"/>
      <c r="I47" s="33">
        <v>120.65199999999999</v>
      </c>
      <c r="J47" s="33">
        <v>275</v>
      </c>
      <c r="K47" s="33">
        <f t="shared" si="9"/>
        <v>-154.34800000000001</v>
      </c>
      <c r="L47" s="42">
        <f t="shared" si="11"/>
        <v>-0.56126545454545462</v>
      </c>
      <c r="M47" s="37"/>
    </row>
    <row r="48" spans="1:13" ht="14.25" customHeight="1" x14ac:dyDescent="0.2">
      <c r="A48" s="196"/>
      <c r="B48" s="199"/>
      <c r="C48" s="44" t="s">
        <v>43</v>
      </c>
      <c r="D48" s="33">
        <v>0</v>
      </c>
      <c r="E48" s="33"/>
      <c r="F48" s="33"/>
      <c r="G48" s="42"/>
      <c r="H48" s="36"/>
      <c r="I48" s="33">
        <v>29.38</v>
      </c>
      <c r="J48" s="33">
        <v>42.68</v>
      </c>
      <c r="K48" s="33">
        <f t="shared" si="9"/>
        <v>-13.3</v>
      </c>
      <c r="L48" s="42">
        <f t="shared" si="11"/>
        <v>-0.31162136832239928</v>
      </c>
      <c r="M48" s="37"/>
    </row>
    <row r="49" spans="1:13" ht="14.25" customHeight="1" x14ac:dyDescent="0.2">
      <c r="A49" s="196"/>
      <c r="B49" s="199"/>
      <c r="C49" s="44" t="s">
        <v>32</v>
      </c>
      <c r="D49" s="33">
        <v>24.159999999999997</v>
      </c>
      <c r="E49" s="33">
        <v>21.507999999999999</v>
      </c>
      <c r="F49" s="33">
        <f t="shared" ref="F49:F76" si="12">D49-E49</f>
        <v>2.6519999999999975</v>
      </c>
      <c r="G49" s="42">
        <f t="shared" ref="G49:G54" si="13">IFERROR(F49/E49,"n/a")</f>
        <v>0.1233029570392411</v>
      </c>
      <c r="H49" s="36"/>
      <c r="I49" s="33">
        <v>8.8817841970012523E-16</v>
      </c>
      <c r="J49" s="33"/>
      <c r="K49" s="33"/>
      <c r="L49" s="42" t="str">
        <f t="shared" si="11"/>
        <v>n/a</v>
      </c>
      <c r="M49" s="37"/>
    </row>
    <row r="50" spans="1:13" ht="14.25" customHeight="1" x14ac:dyDescent="0.2">
      <c r="A50" s="196"/>
      <c r="B50" s="199"/>
      <c r="C50" s="44" t="s">
        <v>121</v>
      </c>
      <c r="D50" s="33">
        <v>6.6059999999999999</v>
      </c>
      <c r="E50" s="33">
        <v>6.6059999999999999</v>
      </c>
      <c r="F50" s="33">
        <f t="shared" si="12"/>
        <v>0</v>
      </c>
      <c r="G50" s="42">
        <f t="shared" si="13"/>
        <v>0</v>
      </c>
      <c r="H50" s="36"/>
      <c r="I50" s="33">
        <v>0</v>
      </c>
      <c r="J50" s="33"/>
      <c r="K50" s="33"/>
      <c r="L50" s="42" t="str">
        <f t="shared" si="11"/>
        <v>n/a</v>
      </c>
      <c r="M50" s="37"/>
    </row>
    <row r="51" spans="1:13" ht="14.25" customHeight="1" x14ac:dyDescent="0.2">
      <c r="A51" s="196"/>
      <c r="B51" s="199"/>
      <c r="C51" s="47" t="s">
        <v>39</v>
      </c>
      <c r="D51" s="33">
        <v>2.1070000000000002</v>
      </c>
      <c r="E51" s="60">
        <v>0.42</v>
      </c>
      <c r="F51" s="33">
        <f t="shared" si="12"/>
        <v>1.6870000000000003</v>
      </c>
      <c r="G51" s="42">
        <f t="shared" si="13"/>
        <v>4.0166666666666675</v>
      </c>
      <c r="H51" s="36"/>
      <c r="I51" s="33">
        <v>0</v>
      </c>
      <c r="J51" s="33"/>
      <c r="K51" s="33"/>
      <c r="L51" s="42" t="str">
        <f t="shared" si="11"/>
        <v>n/a</v>
      </c>
      <c r="M51" s="37"/>
    </row>
    <row r="52" spans="1:13" ht="14.25" customHeight="1" x14ac:dyDescent="0.2">
      <c r="A52" s="196"/>
      <c r="B52" s="199"/>
      <c r="C52" s="44" t="s">
        <v>124</v>
      </c>
      <c r="D52" s="33">
        <v>19.391999999999996</v>
      </c>
      <c r="E52" s="33">
        <f>33.036-17.9+0.42-E51</f>
        <v>15.136000000000003</v>
      </c>
      <c r="F52" s="33">
        <f t="shared" si="12"/>
        <v>4.2559999999999931</v>
      </c>
      <c r="G52" s="42">
        <f t="shared" si="13"/>
        <v>0.28118393234672256</v>
      </c>
      <c r="H52" s="36"/>
      <c r="I52" s="33">
        <v>2.282</v>
      </c>
      <c r="J52" s="33">
        <v>2.282</v>
      </c>
      <c r="K52" s="33">
        <f>I52-J52</f>
        <v>0</v>
      </c>
      <c r="L52" s="42">
        <f t="shared" si="11"/>
        <v>0</v>
      </c>
      <c r="M52" s="37"/>
    </row>
    <row r="53" spans="1:13" ht="14.25" customHeight="1" x14ac:dyDescent="0.2">
      <c r="A53" s="196"/>
      <c r="B53" s="199"/>
      <c r="C53" s="47" t="s">
        <v>83</v>
      </c>
      <c r="D53" s="33">
        <v>1.6090000000000007</v>
      </c>
      <c r="E53" s="33"/>
      <c r="F53" s="33">
        <f t="shared" si="12"/>
        <v>1.6090000000000007</v>
      </c>
      <c r="G53" s="42" t="str">
        <f t="shared" si="13"/>
        <v>n/a</v>
      </c>
      <c r="H53" s="36"/>
      <c r="I53" s="33">
        <v>2.294</v>
      </c>
      <c r="J53" s="33"/>
      <c r="K53" s="33">
        <f>I53-J53</f>
        <v>2.294</v>
      </c>
      <c r="L53" s="42" t="str">
        <f t="shared" si="11"/>
        <v>n/a</v>
      </c>
      <c r="M53" s="37"/>
    </row>
    <row r="54" spans="1:13" ht="14.25" customHeight="1" x14ac:dyDescent="0.2">
      <c r="A54" s="197"/>
      <c r="B54" s="200"/>
      <c r="C54" s="48" t="s">
        <v>86</v>
      </c>
      <c r="D54" s="33">
        <v>11.141999999999998</v>
      </c>
      <c r="E54" s="33">
        <v>11.141999999999999</v>
      </c>
      <c r="F54" s="33">
        <f t="shared" si="12"/>
        <v>0</v>
      </c>
      <c r="G54" s="42">
        <f t="shared" si="13"/>
        <v>0</v>
      </c>
      <c r="H54" s="36"/>
      <c r="I54" s="33">
        <v>0</v>
      </c>
      <c r="J54" s="33"/>
      <c r="K54" s="33"/>
      <c r="L54" s="42"/>
      <c r="M54" s="37"/>
    </row>
    <row r="55" spans="1:13" ht="14.25" customHeight="1" x14ac:dyDescent="0.2">
      <c r="A55" s="49" t="str">
        <f>"Sub Total - "&amp;B42</f>
        <v>Sub Total - Broadcasting and Media</v>
      </c>
      <c r="B55" s="50"/>
      <c r="C55" s="51"/>
      <c r="D55" s="52">
        <f>SUM(D42:D54)</f>
        <v>159.50399999999999</v>
      </c>
      <c r="E55" s="52">
        <f>SUM(E42:E54)</f>
        <v>101.84099999999998</v>
      </c>
      <c r="F55" s="52">
        <f t="shared" si="12"/>
        <v>57.663000000000011</v>
      </c>
      <c r="G55" s="53">
        <f>F55/E55</f>
        <v>0.56620614487289034</v>
      </c>
      <c r="H55" s="55"/>
      <c r="I55" s="52">
        <f>SUM(I42:I54)</f>
        <v>243.417</v>
      </c>
      <c r="J55" s="52">
        <f>SUM(J42:J54)</f>
        <v>470.11900000000003</v>
      </c>
      <c r="K55" s="52">
        <f>I55-J55</f>
        <v>-226.70200000000003</v>
      </c>
      <c r="L55" s="53">
        <f>K55/J55</f>
        <v>-0.48222258619626096</v>
      </c>
      <c r="M55" s="37"/>
    </row>
    <row r="56" spans="1:13" ht="14.25" customHeight="1" x14ac:dyDescent="0.2">
      <c r="A56" s="205" t="s">
        <v>125</v>
      </c>
      <c r="B56" s="206" t="s">
        <v>20</v>
      </c>
      <c r="C56" s="59" t="s">
        <v>24</v>
      </c>
      <c r="D56" s="33">
        <v>214.02500000000006</v>
      </c>
      <c r="E56" s="33">
        <v>260.20999999999998</v>
      </c>
      <c r="F56" s="33">
        <f t="shared" si="12"/>
        <v>-46.184999999999917</v>
      </c>
      <c r="G56" s="42">
        <f t="shared" ref="G56:G63" si="14">IFERROR(F56/E56,"n/a")</f>
        <v>-0.17749125706160379</v>
      </c>
      <c r="H56" s="36"/>
      <c r="I56" s="33">
        <v>8.5000000000000006E-2</v>
      </c>
      <c r="J56" s="33"/>
      <c r="K56" s="33"/>
      <c r="L56" s="42" t="str">
        <f t="shared" ref="L56:L63" si="15">IFERROR(K56/J56,"n/a")</f>
        <v>n/a</v>
      </c>
      <c r="M56" s="37"/>
    </row>
    <row r="57" spans="1:13" ht="14.25" customHeight="1" x14ac:dyDescent="0.2">
      <c r="A57" s="196"/>
      <c r="B57" s="199"/>
      <c r="C57" s="44" t="s">
        <v>126</v>
      </c>
      <c r="D57" s="33">
        <v>36.378999999999998</v>
      </c>
      <c r="E57" s="33">
        <v>34.982999999999997</v>
      </c>
      <c r="F57" s="33">
        <f t="shared" si="12"/>
        <v>1.3960000000000008</v>
      </c>
      <c r="G57" s="42">
        <f t="shared" si="14"/>
        <v>3.9905096761284078E-2</v>
      </c>
      <c r="H57" s="36"/>
      <c r="I57" s="33">
        <v>0.104</v>
      </c>
      <c r="J57" s="33">
        <v>0</v>
      </c>
      <c r="K57" s="33">
        <f>I57-J57</f>
        <v>0.104</v>
      </c>
      <c r="L57" s="42" t="str">
        <f t="shared" si="15"/>
        <v>n/a</v>
      </c>
      <c r="M57" s="37"/>
    </row>
    <row r="58" spans="1:13" ht="14.25" customHeight="1" x14ac:dyDescent="0.2">
      <c r="A58" s="196"/>
      <c r="B58" s="199"/>
      <c r="C58" s="44" t="s">
        <v>127</v>
      </c>
      <c r="D58" s="33">
        <v>2.2480000000000002</v>
      </c>
      <c r="E58" s="33">
        <v>0</v>
      </c>
      <c r="F58" s="33">
        <f t="shared" si="12"/>
        <v>2.2480000000000002</v>
      </c>
      <c r="G58" s="42" t="str">
        <f t="shared" si="14"/>
        <v>n/a</v>
      </c>
      <c r="H58" s="36"/>
      <c r="I58" s="33">
        <v>2.762</v>
      </c>
      <c r="J58" s="33">
        <v>0</v>
      </c>
      <c r="K58" s="33">
        <f>I58-J58</f>
        <v>2.762</v>
      </c>
      <c r="L58" s="42" t="str">
        <f t="shared" si="15"/>
        <v>n/a</v>
      </c>
      <c r="M58" s="37"/>
    </row>
    <row r="59" spans="1:13" ht="14.25" customHeight="1" x14ac:dyDescent="0.2">
      <c r="A59" s="196"/>
      <c r="B59" s="199"/>
      <c r="C59" s="44" t="s">
        <v>128</v>
      </c>
      <c r="D59" s="33">
        <v>16.902999999999999</v>
      </c>
      <c r="E59" s="33">
        <v>0.81</v>
      </c>
      <c r="F59" s="33">
        <f t="shared" si="12"/>
        <v>16.093</v>
      </c>
      <c r="G59" s="42">
        <f t="shared" si="14"/>
        <v>19.867901234567899</v>
      </c>
      <c r="H59" s="36"/>
      <c r="I59" s="33">
        <v>0</v>
      </c>
      <c r="J59" s="33"/>
      <c r="K59" s="33"/>
      <c r="L59" s="42" t="str">
        <f t="shared" si="15"/>
        <v>n/a</v>
      </c>
      <c r="M59" s="37"/>
    </row>
    <row r="60" spans="1:13" ht="14.25" customHeight="1" x14ac:dyDescent="0.2">
      <c r="A60" s="196"/>
      <c r="B60" s="199"/>
      <c r="C60" s="44" t="s">
        <v>129</v>
      </c>
      <c r="D60" s="33">
        <v>1.9699999999999989</v>
      </c>
      <c r="E60" s="33">
        <v>20</v>
      </c>
      <c r="F60" s="33">
        <f t="shared" si="12"/>
        <v>-18.03</v>
      </c>
      <c r="G60" s="42">
        <f t="shared" si="14"/>
        <v>-0.90150000000000008</v>
      </c>
      <c r="H60" s="36"/>
      <c r="I60" s="33">
        <v>0</v>
      </c>
      <c r="J60" s="33"/>
      <c r="K60" s="33"/>
      <c r="L60" s="42" t="str">
        <f t="shared" si="15"/>
        <v>n/a</v>
      </c>
      <c r="M60" s="37"/>
    </row>
    <row r="61" spans="1:13" ht="14.25" customHeight="1" x14ac:dyDescent="0.2">
      <c r="A61" s="196"/>
      <c r="B61" s="199"/>
      <c r="C61" s="47" t="s">
        <v>41</v>
      </c>
      <c r="D61" s="33">
        <v>1.5049999999999999</v>
      </c>
      <c r="E61" s="33"/>
      <c r="F61" s="33">
        <f t="shared" si="12"/>
        <v>1.5049999999999999</v>
      </c>
      <c r="G61" s="42" t="str">
        <f t="shared" si="14"/>
        <v>n/a</v>
      </c>
      <c r="H61" s="36"/>
      <c r="I61" s="33"/>
      <c r="J61" s="33"/>
      <c r="K61" s="33"/>
      <c r="L61" s="42" t="str">
        <f t="shared" si="15"/>
        <v>n/a</v>
      </c>
      <c r="M61" s="37"/>
    </row>
    <row r="62" spans="1:13" ht="14.25" customHeight="1" x14ac:dyDescent="0.2">
      <c r="A62" s="196"/>
      <c r="B62" s="199"/>
      <c r="C62" s="47" t="s">
        <v>83</v>
      </c>
      <c r="D62" s="33">
        <v>1.079</v>
      </c>
      <c r="E62" s="33"/>
      <c r="F62" s="33">
        <f t="shared" si="12"/>
        <v>1.079</v>
      </c>
      <c r="G62" s="42" t="str">
        <f t="shared" si="14"/>
        <v>n/a</v>
      </c>
      <c r="H62" s="36"/>
      <c r="I62" s="33">
        <v>0</v>
      </c>
      <c r="J62" s="33"/>
      <c r="K62" s="33">
        <f>I62-J62</f>
        <v>0</v>
      </c>
      <c r="L62" s="42" t="str">
        <f t="shared" si="15"/>
        <v>n/a</v>
      </c>
      <c r="M62" s="37"/>
    </row>
    <row r="63" spans="1:13" ht="14.25" customHeight="1" x14ac:dyDescent="0.2">
      <c r="A63" s="197"/>
      <c r="B63" s="200"/>
      <c r="C63" s="48" t="s">
        <v>86</v>
      </c>
      <c r="D63" s="33">
        <v>0</v>
      </c>
      <c r="E63" s="33"/>
      <c r="F63" s="33">
        <f t="shared" si="12"/>
        <v>0</v>
      </c>
      <c r="G63" s="42" t="str">
        <f t="shared" si="14"/>
        <v>n/a</v>
      </c>
      <c r="H63" s="36"/>
      <c r="I63" s="33"/>
      <c r="J63" s="33"/>
      <c r="K63" s="33"/>
      <c r="L63" s="42" t="str">
        <f t="shared" si="15"/>
        <v>n/a</v>
      </c>
      <c r="M63" s="37"/>
    </row>
    <row r="64" spans="1:13" ht="14.25" customHeight="1" x14ac:dyDescent="0.2">
      <c r="A64" s="49" t="str">
        <f>"Sub Total - "&amp;B56</f>
        <v>Sub Total - Civil Society</v>
      </c>
      <c r="B64" s="50"/>
      <c r="C64" s="51"/>
      <c r="D64" s="52">
        <f>SUM(D56:D63)</f>
        <v>274.10900000000009</v>
      </c>
      <c r="E64" s="52">
        <f>SUM(E56:E63)</f>
        <v>316.00299999999999</v>
      </c>
      <c r="F64" s="52">
        <f t="shared" si="12"/>
        <v>-41.893999999999892</v>
      </c>
      <c r="G64" s="53">
        <f>F64/E64</f>
        <v>-0.13257469074660649</v>
      </c>
      <c r="H64" s="55"/>
      <c r="I64" s="52">
        <f>SUM(I56:I63)</f>
        <v>2.9510000000000001</v>
      </c>
      <c r="J64" s="52">
        <f>SUM(J56:J63)</f>
        <v>0</v>
      </c>
      <c r="K64" s="52">
        <f>I64-J64</f>
        <v>2.9510000000000001</v>
      </c>
      <c r="L64" s="53"/>
      <c r="M64" s="37"/>
    </row>
    <row r="65" spans="1:13" ht="14.25" customHeight="1" x14ac:dyDescent="0.2">
      <c r="A65" s="195" t="s">
        <v>130</v>
      </c>
      <c r="B65" s="198" t="s">
        <v>22</v>
      </c>
      <c r="C65" s="59" t="s">
        <v>131</v>
      </c>
      <c r="D65" s="33">
        <v>53.981999999999999</v>
      </c>
      <c r="E65" s="33">
        <v>38.481999999999999</v>
      </c>
      <c r="F65" s="33">
        <f t="shared" si="12"/>
        <v>15.5</v>
      </c>
      <c r="G65" s="42">
        <f t="shared" ref="G65:G74" si="16">IFERROR(F65/E65,"n/a")</f>
        <v>0.40278571799802504</v>
      </c>
      <c r="H65" s="36"/>
      <c r="I65" s="33">
        <v>0.28600000000000003</v>
      </c>
      <c r="J65" s="33">
        <v>0.186</v>
      </c>
      <c r="K65" s="33">
        <f>I65-J65</f>
        <v>0.10000000000000003</v>
      </c>
      <c r="L65" s="42">
        <f t="shared" ref="L65:L74" si="17">IFERROR(K65/J65,"n/a")</f>
        <v>0.53763440860215073</v>
      </c>
      <c r="M65" s="37"/>
    </row>
    <row r="66" spans="1:13" ht="14.25" customHeight="1" x14ac:dyDescent="0.2">
      <c r="A66" s="196"/>
      <c r="B66" s="199"/>
      <c r="C66" s="44" t="s">
        <v>101</v>
      </c>
      <c r="D66" s="33">
        <v>1.6560000000000001</v>
      </c>
      <c r="E66" s="33">
        <v>0.51</v>
      </c>
      <c r="F66" s="33">
        <f t="shared" si="12"/>
        <v>1.1460000000000001</v>
      </c>
      <c r="G66" s="42">
        <f t="shared" si="16"/>
        <v>2.2470588235294118</v>
      </c>
      <c r="H66" s="36"/>
      <c r="I66" s="33">
        <v>0.74</v>
      </c>
      <c r="J66" s="33">
        <v>0</v>
      </c>
      <c r="K66" s="33">
        <f>I66-J66</f>
        <v>0.74</v>
      </c>
      <c r="L66" s="42" t="str">
        <f t="shared" si="17"/>
        <v>n/a</v>
      </c>
      <c r="M66" s="37"/>
    </row>
    <row r="67" spans="1:13" ht="14.25" customHeight="1" x14ac:dyDescent="0.2">
      <c r="A67" s="196"/>
      <c r="B67" s="199"/>
      <c r="C67" s="44" t="s">
        <v>98</v>
      </c>
      <c r="D67" s="33">
        <v>16.240000000000002</v>
      </c>
      <c r="E67" s="33">
        <v>10.74</v>
      </c>
      <c r="F67" s="33">
        <f t="shared" si="12"/>
        <v>5.5000000000000018</v>
      </c>
      <c r="G67" s="42">
        <f t="shared" si="16"/>
        <v>0.51210428305400391</v>
      </c>
      <c r="H67" s="36"/>
      <c r="I67" s="33">
        <v>0</v>
      </c>
      <c r="J67" s="33"/>
      <c r="K67" s="33"/>
      <c r="L67" s="42" t="str">
        <f t="shared" si="17"/>
        <v>n/a</v>
      </c>
      <c r="M67" s="37"/>
    </row>
    <row r="68" spans="1:13" ht="14.25" customHeight="1" x14ac:dyDescent="0.2">
      <c r="A68" s="196"/>
      <c r="B68" s="199"/>
      <c r="C68" s="44" t="s">
        <v>133</v>
      </c>
      <c r="D68" s="33">
        <v>51.374695219999978</v>
      </c>
      <c r="E68" s="33">
        <f>54.092+1.925-E69</f>
        <v>54.616999999999997</v>
      </c>
      <c r="F68" s="33">
        <f t="shared" si="12"/>
        <v>-3.2423047800000191</v>
      </c>
      <c r="G68" s="42">
        <f t="shared" si="16"/>
        <v>-5.9364388011059178E-2</v>
      </c>
      <c r="H68" s="36"/>
      <c r="I68" s="33">
        <v>0.6</v>
      </c>
      <c r="J68" s="33">
        <v>0</v>
      </c>
      <c r="K68" s="33">
        <f t="shared" ref="K68:K76" si="18">I68-J68</f>
        <v>0.6</v>
      </c>
      <c r="L68" s="42" t="str">
        <f t="shared" si="17"/>
        <v>n/a</v>
      </c>
      <c r="M68" s="37"/>
    </row>
    <row r="69" spans="1:13" ht="14.25" customHeight="1" x14ac:dyDescent="0.2">
      <c r="A69" s="196"/>
      <c r="B69" s="199"/>
      <c r="C69" s="47" t="s">
        <v>134</v>
      </c>
      <c r="D69" s="33">
        <v>1.2719999999999998</v>
      </c>
      <c r="E69" s="68">
        <v>1.4</v>
      </c>
      <c r="F69" s="33">
        <f t="shared" si="12"/>
        <v>-0.12800000000000011</v>
      </c>
      <c r="G69" s="42">
        <f t="shared" si="16"/>
        <v>-9.1428571428571512E-2</v>
      </c>
      <c r="H69" s="36"/>
      <c r="I69" s="33"/>
      <c r="J69" s="33"/>
      <c r="K69" s="33">
        <f t="shared" si="18"/>
        <v>0</v>
      </c>
      <c r="L69" s="42" t="str">
        <f t="shared" si="17"/>
        <v>n/a</v>
      </c>
      <c r="M69" s="37"/>
    </row>
    <row r="70" spans="1:13" ht="14.25" customHeight="1" x14ac:dyDescent="0.2">
      <c r="A70" s="196"/>
      <c r="B70" s="199"/>
      <c r="C70" s="47" t="s">
        <v>135</v>
      </c>
      <c r="D70" s="33">
        <v>0.88500000000000001</v>
      </c>
      <c r="E70" s="33"/>
      <c r="F70" s="33">
        <f t="shared" si="12"/>
        <v>0.88500000000000001</v>
      </c>
      <c r="G70" s="42" t="str">
        <f t="shared" si="16"/>
        <v>n/a</v>
      </c>
      <c r="H70" s="36"/>
      <c r="I70" s="33"/>
      <c r="J70" s="33"/>
      <c r="K70" s="33">
        <f t="shared" si="18"/>
        <v>0</v>
      </c>
      <c r="L70" s="42" t="str">
        <f t="shared" si="17"/>
        <v>n/a</v>
      </c>
      <c r="M70" s="37"/>
    </row>
    <row r="71" spans="1:13" ht="14.25" customHeight="1" x14ac:dyDescent="0.2">
      <c r="A71" s="196"/>
      <c r="B71" s="199"/>
      <c r="C71" s="44" t="s">
        <v>136</v>
      </c>
      <c r="D71" s="33">
        <v>31.129000000000001</v>
      </c>
      <c r="E71" s="33">
        <v>30</v>
      </c>
      <c r="F71" s="33">
        <f t="shared" si="12"/>
        <v>1.1290000000000013</v>
      </c>
      <c r="G71" s="42">
        <f t="shared" si="16"/>
        <v>3.763333333333338E-2</v>
      </c>
      <c r="H71" s="36"/>
      <c r="I71" s="33">
        <v>0</v>
      </c>
      <c r="J71" s="33">
        <v>0</v>
      </c>
      <c r="K71" s="33">
        <f t="shared" si="18"/>
        <v>0</v>
      </c>
      <c r="L71" s="42" t="str">
        <f t="shared" si="17"/>
        <v>n/a</v>
      </c>
      <c r="M71" s="37"/>
    </row>
    <row r="72" spans="1:13" ht="14.25" customHeight="1" x14ac:dyDescent="0.2">
      <c r="A72" s="196"/>
      <c r="B72" s="199"/>
      <c r="C72" s="44" t="s">
        <v>137</v>
      </c>
      <c r="D72" s="33">
        <v>3.569</v>
      </c>
      <c r="E72" s="33">
        <v>3.569</v>
      </c>
      <c r="F72" s="33">
        <f t="shared" si="12"/>
        <v>0</v>
      </c>
      <c r="G72" s="42">
        <f t="shared" si="16"/>
        <v>0</v>
      </c>
      <c r="H72" s="36"/>
      <c r="I72" s="33">
        <v>0</v>
      </c>
      <c r="J72" s="33"/>
      <c r="K72" s="33">
        <f t="shared" si="18"/>
        <v>0</v>
      </c>
      <c r="L72" s="42" t="str">
        <f t="shared" si="17"/>
        <v>n/a</v>
      </c>
      <c r="M72" s="37"/>
    </row>
    <row r="73" spans="1:13" ht="14.25" customHeight="1" x14ac:dyDescent="0.2">
      <c r="A73" s="196"/>
      <c r="B73" s="199"/>
      <c r="C73" s="47" t="s">
        <v>83</v>
      </c>
      <c r="D73" s="33">
        <v>6.9029999999999996</v>
      </c>
      <c r="E73" s="33"/>
      <c r="F73" s="33">
        <f t="shared" si="12"/>
        <v>6.9029999999999996</v>
      </c>
      <c r="G73" s="42" t="str">
        <f t="shared" si="16"/>
        <v>n/a</v>
      </c>
      <c r="H73" s="36"/>
      <c r="I73" s="33">
        <v>20.931000000000001</v>
      </c>
      <c r="J73" s="33"/>
      <c r="K73" s="33">
        <f t="shared" si="18"/>
        <v>20.931000000000001</v>
      </c>
      <c r="L73" s="42" t="str">
        <f t="shared" si="17"/>
        <v>n/a</v>
      </c>
      <c r="M73" s="37"/>
    </row>
    <row r="74" spans="1:13" ht="14.25" customHeight="1" x14ac:dyDescent="0.2">
      <c r="A74" s="197"/>
      <c r="B74" s="200"/>
      <c r="C74" s="69" t="s">
        <v>86</v>
      </c>
      <c r="D74" s="33">
        <v>3.6029999999999998</v>
      </c>
      <c r="E74" s="33">
        <v>3.6030000000000002</v>
      </c>
      <c r="F74" s="33">
        <f t="shared" si="12"/>
        <v>0</v>
      </c>
      <c r="G74" s="42">
        <f t="shared" si="16"/>
        <v>0</v>
      </c>
      <c r="H74" s="36"/>
      <c r="I74" s="33">
        <v>0</v>
      </c>
      <c r="J74" s="33"/>
      <c r="K74" s="33">
        <f t="shared" si="18"/>
        <v>0</v>
      </c>
      <c r="L74" s="42" t="str">
        <f t="shared" si="17"/>
        <v>n/a</v>
      </c>
      <c r="M74" s="37"/>
    </row>
    <row r="75" spans="1:13" ht="14.25" customHeight="1" x14ac:dyDescent="0.2">
      <c r="A75" s="49" t="str">
        <f>"Sub Total - "&amp;B65</f>
        <v>Sub Total - Other (inc Tourism)</v>
      </c>
      <c r="B75" s="50"/>
      <c r="C75" s="70"/>
      <c r="D75" s="52">
        <f>SUM(D65:D74)</f>
        <v>170.61369521999998</v>
      </c>
      <c r="E75" s="52">
        <f>SUM(E65:E74)</f>
        <v>142.92099999999999</v>
      </c>
      <c r="F75" s="52">
        <f t="shared" si="12"/>
        <v>27.69269521999999</v>
      </c>
      <c r="G75" s="53">
        <f>F75/E75</f>
        <v>0.19376225481209894</v>
      </c>
      <c r="H75" s="55"/>
      <c r="I75" s="52">
        <f>SUM(I65:I74)</f>
        <v>22.557000000000002</v>
      </c>
      <c r="J75" s="52">
        <f>SUM(J65:J74)</f>
        <v>0.186</v>
      </c>
      <c r="K75" s="52">
        <f t="shared" si="18"/>
        <v>22.371000000000002</v>
      </c>
      <c r="L75" s="166" t="s">
        <v>23</v>
      </c>
      <c r="M75" s="37"/>
    </row>
    <row r="76" spans="1:13" ht="14.25" customHeight="1" x14ac:dyDescent="0.2">
      <c r="A76" s="15" t="s">
        <v>138</v>
      </c>
      <c r="B76" s="71"/>
      <c r="C76" s="72"/>
      <c r="D76" s="73">
        <f>D22+D32+D41+D55+D64+D75</f>
        <v>1905.95669522</v>
      </c>
      <c r="E76" s="73">
        <f>E22+E32+E41+E55+E64+E75</f>
        <v>1770.1499999999999</v>
      </c>
      <c r="F76" s="73">
        <f t="shared" si="12"/>
        <v>135.80669522000017</v>
      </c>
      <c r="G76" s="74">
        <f>F76/E76</f>
        <v>7.672044471937417E-2</v>
      </c>
      <c r="H76" s="76"/>
      <c r="I76" s="73">
        <f>I22+I32+I41+I55+I64+I75</f>
        <v>645.64</v>
      </c>
      <c r="J76" s="73">
        <f>J22+J32+J41+J55+J64+J75</f>
        <v>655.48500000000001</v>
      </c>
      <c r="K76" s="73">
        <f t="shared" si="18"/>
        <v>-9.8450000000000273</v>
      </c>
      <c r="L76" s="74">
        <f>K76/J76</f>
        <v>-1.5019413106325891E-2</v>
      </c>
      <c r="M76" s="37"/>
    </row>
    <row r="77" spans="1:13" ht="14.25" customHeight="1" x14ac:dyDescent="0.2">
      <c r="B77" s="78"/>
      <c r="D77" s="79"/>
      <c r="E77" s="79"/>
      <c r="F77" s="79"/>
      <c r="G77" s="80"/>
      <c r="H77" s="37"/>
      <c r="I77" s="79"/>
      <c r="J77" s="79"/>
      <c r="K77" s="79"/>
      <c r="L77" s="80"/>
      <c r="M77" s="37"/>
    </row>
    <row r="78" spans="1:13" ht="14.25" customHeight="1" x14ac:dyDescent="0.2">
      <c r="B78" s="78"/>
      <c r="D78" s="79"/>
      <c r="E78" s="79"/>
      <c r="F78" s="79"/>
      <c r="G78" s="80"/>
      <c r="H78" s="37"/>
      <c r="I78" s="79"/>
      <c r="J78" s="79"/>
      <c r="K78" s="79"/>
      <c r="L78" s="80"/>
      <c r="M78" s="37"/>
    </row>
  </sheetData>
  <mergeCells count="19">
    <mergeCell ref="K5:L5"/>
    <mergeCell ref="A42:A54"/>
    <mergeCell ref="B42:B54"/>
    <mergeCell ref="A56:A63"/>
    <mergeCell ref="B56:B63"/>
    <mergeCell ref="E5:E6"/>
    <mergeCell ref="F5:G5"/>
    <mergeCell ref="I5:I6"/>
    <mergeCell ref="J5:J6"/>
    <mergeCell ref="A4:A6"/>
    <mergeCell ref="A65:A74"/>
    <mergeCell ref="B65:B74"/>
    <mergeCell ref="D5:D6"/>
    <mergeCell ref="A7:A21"/>
    <mergeCell ref="B7:B21"/>
    <mergeCell ref="A23:A31"/>
    <mergeCell ref="B23:B31"/>
    <mergeCell ref="A33:A40"/>
    <mergeCell ref="B33:B40"/>
  </mergeCells>
  <pageMargins left="0.70866141732283472" right="0.70866141732283472" top="0.74803149606299213" bottom="0.74803149606299213" header="0" footer="0"/>
  <pageSetup paperSize="8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4C6E7"/>
    <pageSetUpPr fitToPage="1"/>
  </sheetPr>
  <dimension ref="A1:L954"/>
  <sheetViews>
    <sheetView showGridLines="0" workbookViewId="0">
      <selection activeCell="J11" sqref="J11"/>
    </sheetView>
  </sheetViews>
  <sheetFormatPr defaultColWidth="14.42578125" defaultRowHeight="15.75" customHeight="1" x14ac:dyDescent="0.2"/>
  <cols>
    <col min="1" max="1" width="9" customWidth="1"/>
    <col min="2" max="2" width="24.42578125" customWidth="1"/>
    <col min="3" max="3" width="35.7109375" customWidth="1"/>
    <col min="4" max="5" width="14.28515625" customWidth="1"/>
    <col min="6" max="7" width="9" customWidth="1"/>
    <col min="8" max="10" width="8.7109375" customWidth="1"/>
    <col min="11" max="11" width="26" customWidth="1"/>
    <col min="12" max="12" width="14.42578125" customWidth="1"/>
    <col min="13" max="21" width="8.7109375" customWidth="1"/>
  </cols>
  <sheetData>
    <row r="1" spans="1:8" ht="23.25" x14ac:dyDescent="0.35">
      <c r="A1" s="106" t="s">
        <v>145</v>
      </c>
      <c r="D1" s="107"/>
    </row>
    <row r="2" spans="1:8" ht="14.25" customHeight="1" x14ac:dyDescent="0.2">
      <c r="A2" s="9" t="s">
        <v>54</v>
      </c>
    </row>
    <row r="3" spans="1:8" ht="4.5" customHeight="1" x14ac:dyDescent="0.2">
      <c r="A3" s="11"/>
    </row>
    <row r="4" spans="1:8" ht="15" customHeight="1" x14ac:dyDescent="0.2">
      <c r="A4" s="217" t="s">
        <v>7</v>
      </c>
      <c r="B4" s="13" t="s">
        <v>55</v>
      </c>
      <c r="C4" s="14" t="s">
        <v>44</v>
      </c>
      <c r="D4" s="15" t="s">
        <v>56</v>
      </c>
      <c r="E4" s="16"/>
      <c r="F4" s="16"/>
      <c r="G4" s="16"/>
    </row>
    <row r="5" spans="1:8" ht="32.450000000000003" customHeight="1" x14ac:dyDescent="0.2">
      <c r="A5" s="218"/>
      <c r="B5" s="21"/>
      <c r="C5" s="22"/>
      <c r="D5" s="215" t="s">
        <v>60</v>
      </c>
      <c r="E5" s="215" t="s">
        <v>61</v>
      </c>
      <c r="F5" s="208" t="s">
        <v>9</v>
      </c>
      <c r="G5" s="216"/>
    </row>
    <row r="6" spans="1:8" ht="15" customHeight="1" x14ac:dyDescent="0.2">
      <c r="A6" s="219"/>
      <c r="B6" s="29"/>
      <c r="C6" s="30"/>
      <c r="D6" s="197"/>
      <c r="E6" s="197"/>
      <c r="F6" s="31"/>
      <c r="G6" s="19" t="s">
        <v>8</v>
      </c>
      <c r="H6" s="108"/>
    </row>
    <row r="7" spans="1:8" ht="15" customHeight="1" x14ac:dyDescent="0.2">
      <c r="A7" s="205" t="s">
        <v>34</v>
      </c>
      <c r="B7" s="198" t="s">
        <v>146</v>
      </c>
      <c r="C7" s="109" t="s">
        <v>147</v>
      </c>
      <c r="D7" s="110">
        <v>1385</v>
      </c>
      <c r="E7" s="111">
        <v>1318.4863829568601</v>
      </c>
      <c r="F7" s="33">
        <f t="shared" ref="F7:F23" si="0">D7-E7</f>
        <v>66.513617043139902</v>
      </c>
      <c r="G7" s="112">
        <f t="shared" ref="G7:G14" si="1">IFERROR(F7/E7,"-")</f>
        <v>5.044695030825827E-2</v>
      </c>
    </row>
    <row r="8" spans="1:8" ht="15" customHeight="1" x14ac:dyDescent="0.2">
      <c r="A8" s="196"/>
      <c r="B8" s="199"/>
      <c r="C8" s="113" t="s">
        <v>148</v>
      </c>
      <c r="D8" s="114">
        <v>2496.4279999999999</v>
      </c>
      <c r="E8" s="115">
        <v>2495.9142447355598</v>
      </c>
      <c r="F8" s="33">
        <f t="shared" si="0"/>
        <v>0.51375526444007846</v>
      </c>
      <c r="G8" s="112">
        <f t="shared" si="1"/>
        <v>2.0583850808324162E-4</v>
      </c>
    </row>
    <row r="9" spans="1:8" ht="15" customHeight="1" x14ac:dyDescent="0.2">
      <c r="A9" s="196"/>
      <c r="B9" s="199"/>
      <c r="C9" s="113" t="s">
        <v>149</v>
      </c>
      <c r="D9" s="114">
        <v>150</v>
      </c>
      <c r="E9" s="115">
        <v>150</v>
      </c>
      <c r="F9" s="33">
        <f t="shared" si="0"/>
        <v>0</v>
      </c>
      <c r="G9" s="112">
        <f t="shared" si="1"/>
        <v>0</v>
      </c>
    </row>
    <row r="10" spans="1:8" ht="15" customHeight="1" x14ac:dyDescent="0.2">
      <c r="A10" s="196"/>
      <c r="B10" s="199"/>
      <c r="C10" s="113" t="s">
        <v>150</v>
      </c>
      <c r="D10" s="114">
        <v>-538</v>
      </c>
      <c r="E10" s="115">
        <v>-528.34569576499996</v>
      </c>
      <c r="F10" s="33">
        <f t="shared" si="0"/>
        <v>-9.6543042350000405</v>
      </c>
      <c r="G10" s="112">
        <f t="shared" si="1"/>
        <v>1.8272703482558751E-2</v>
      </c>
    </row>
    <row r="11" spans="1:8" ht="15" customHeight="1" x14ac:dyDescent="0.2">
      <c r="A11" s="196"/>
      <c r="B11" s="199"/>
      <c r="C11" s="113" t="s">
        <v>151</v>
      </c>
      <c r="D11" s="114">
        <v>10</v>
      </c>
      <c r="E11" s="115">
        <v>10</v>
      </c>
      <c r="F11" s="33">
        <f t="shared" si="0"/>
        <v>0</v>
      </c>
      <c r="G11" s="112">
        <f t="shared" si="1"/>
        <v>0</v>
      </c>
    </row>
    <row r="12" spans="1:8" ht="15" customHeight="1" x14ac:dyDescent="0.2">
      <c r="A12" s="196"/>
      <c r="B12" s="199"/>
      <c r="C12" s="113" t="s">
        <v>152</v>
      </c>
      <c r="D12" s="114">
        <v>183</v>
      </c>
      <c r="E12" s="115">
        <v>183.51810758000002</v>
      </c>
      <c r="F12" s="33">
        <f t="shared" si="0"/>
        <v>-0.51810758000002011</v>
      </c>
      <c r="G12" s="112">
        <f t="shared" si="1"/>
        <v>-2.8231959605084984E-3</v>
      </c>
    </row>
    <row r="13" spans="1:8" ht="15" customHeight="1" x14ac:dyDescent="0.2">
      <c r="A13" s="196"/>
      <c r="B13" s="199"/>
      <c r="C13" s="113" t="s">
        <v>153</v>
      </c>
      <c r="D13" s="114">
        <v>-36</v>
      </c>
      <c r="E13" s="115">
        <v>15.249831120049551</v>
      </c>
      <c r="F13" s="33">
        <f t="shared" si="0"/>
        <v>-51.249831120049549</v>
      </c>
      <c r="G13" s="112">
        <f t="shared" si="1"/>
        <v>-3.3606818801205862</v>
      </c>
    </row>
    <row r="14" spans="1:8" ht="15" customHeight="1" x14ac:dyDescent="0.2">
      <c r="A14" s="196"/>
      <c r="B14" s="200"/>
      <c r="C14" s="116" t="s">
        <v>83</v>
      </c>
      <c r="D14" s="115">
        <v>321</v>
      </c>
      <c r="E14" s="115"/>
      <c r="F14" s="33">
        <f t="shared" si="0"/>
        <v>321</v>
      </c>
      <c r="G14" s="112" t="str">
        <f t="shared" si="1"/>
        <v>-</v>
      </c>
    </row>
    <row r="15" spans="1:8" ht="15" customHeight="1" x14ac:dyDescent="0.2">
      <c r="A15" s="49" t="str">
        <f>"Sub Total - "&amp;B7</f>
        <v>Sub Total - British Broadcasting Corporation (BBC)</v>
      </c>
      <c r="B15" s="50"/>
      <c r="C15" s="117"/>
      <c r="D15" s="52">
        <f t="shared" ref="D15:E15" si="2">SUM(D7:D14)</f>
        <v>3971.4279999999999</v>
      </c>
      <c r="E15" s="52">
        <f t="shared" si="2"/>
        <v>3644.8228706274699</v>
      </c>
      <c r="F15" s="52">
        <f t="shared" si="0"/>
        <v>326.60512937252997</v>
      </c>
      <c r="G15" s="118">
        <f>F15/E15</f>
        <v>8.9607956535979388E-2</v>
      </c>
    </row>
    <row r="16" spans="1:8" ht="15" customHeight="1" x14ac:dyDescent="0.2">
      <c r="A16" s="204" t="s">
        <v>37</v>
      </c>
      <c r="B16" s="204" t="s">
        <v>38</v>
      </c>
      <c r="C16" s="113" t="s">
        <v>154</v>
      </c>
      <c r="D16" s="115">
        <v>156.39400000000001</v>
      </c>
      <c r="E16" s="115">
        <v>38.704999999999998</v>
      </c>
      <c r="F16" s="33">
        <f t="shared" si="0"/>
        <v>117.68900000000001</v>
      </c>
      <c r="G16" s="119">
        <f>IFERROR(F16/E16,"-")</f>
        <v>3.0406665805451496</v>
      </c>
    </row>
    <row r="17" spans="1:12" ht="15" customHeight="1" x14ac:dyDescent="0.2">
      <c r="A17" s="199"/>
      <c r="B17" s="199"/>
      <c r="C17" s="113" t="s">
        <v>155</v>
      </c>
      <c r="D17" s="115">
        <v>49.088999999999999</v>
      </c>
      <c r="E17" s="115">
        <v>-0.03</v>
      </c>
      <c r="F17" s="33">
        <f t="shared" si="0"/>
        <v>49.119</v>
      </c>
      <c r="G17" s="120" t="s">
        <v>23</v>
      </c>
      <c r="L17" s="121"/>
    </row>
    <row r="18" spans="1:12" ht="15" customHeight="1" x14ac:dyDescent="0.2">
      <c r="A18" s="199"/>
      <c r="B18" s="199"/>
      <c r="C18" s="113" t="s">
        <v>156</v>
      </c>
      <c r="D18" s="115">
        <v>72.039999999999992</v>
      </c>
      <c r="E18" s="115">
        <v>5.0000000000000017E-2</v>
      </c>
      <c r="F18" s="33">
        <f t="shared" si="0"/>
        <v>71.989999999999995</v>
      </c>
      <c r="G18" s="120" t="s">
        <v>23</v>
      </c>
      <c r="L18" s="121"/>
    </row>
    <row r="19" spans="1:12" ht="15" customHeight="1" x14ac:dyDescent="0.2">
      <c r="A19" s="199"/>
      <c r="B19" s="199"/>
      <c r="C19" s="113" t="s">
        <v>157</v>
      </c>
      <c r="D19" s="115">
        <v>21.627000000000002</v>
      </c>
      <c r="E19" s="115">
        <v>10.884</v>
      </c>
      <c r="F19" s="33">
        <f t="shared" si="0"/>
        <v>10.743000000000002</v>
      </c>
      <c r="G19" s="119">
        <f t="shared" ref="G19:G20" si="3">IFERROR(F19/E19,"-")</f>
        <v>0.9870452039691292</v>
      </c>
    </row>
    <row r="20" spans="1:12" ht="15" customHeight="1" x14ac:dyDescent="0.2">
      <c r="A20" s="199"/>
      <c r="B20" s="199"/>
      <c r="C20" s="113" t="s">
        <v>158</v>
      </c>
      <c r="D20" s="115">
        <v>0.05</v>
      </c>
      <c r="E20" s="115">
        <v>3.3000000000000002E-2</v>
      </c>
      <c r="F20" s="33">
        <f t="shared" si="0"/>
        <v>1.7000000000000001E-2</v>
      </c>
      <c r="G20" s="119">
        <f t="shared" si="3"/>
        <v>0.51515151515151514</v>
      </c>
      <c r="L20" s="121"/>
    </row>
    <row r="21" spans="1:12" ht="15" customHeight="1" x14ac:dyDescent="0.2">
      <c r="A21" s="200"/>
      <c r="B21" s="200"/>
      <c r="C21" s="113" t="s">
        <v>159</v>
      </c>
      <c r="D21" s="115">
        <v>0.185</v>
      </c>
      <c r="E21" s="115">
        <v>2E-3</v>
      </c>
      <c r="F21" s="33">
        <f t="shared" si="0"/>
        <v>0.183</v>
      </c>
      <c r="G21" s="120" t="s">
        <v>23</v>
      </c>
      <c r="L21" s="121"/>
    </row>
    <row r="22" spans="1:12" ht="15" customHeight="1" x14ac:dyDescent="0.2">
      <c r="A22" s="49" t="str">
        <f>"Sub Total - "&amp;B16</f>
        <v>Sub Total - Provisions, Impairments and other AME spend</v>
      </c>
      <c r="B22" s="50"/>
      <c r="C22" s="117"/>
      <c r="D22" s="52">
        <f t="shared" ref="D22:E22" si="4">SUM(D16:D21)</f>
        <v>299.38500000000005</v>
      </c>
      <c r="E22" s="52">
        <f t="shared" si="4"/>
        <v>49.643999999999998</v>
      </c>
      <c r="F22" s="52">
        <f t="shared" si="0"/>
        <v>249.74100000000004</v>
      </c>
      <c r="G22" s="118">
        <f t="shared" ref="G22:G23" si="5">F22/E22</f>
        <v>5.0306381435823067</v>
      </c>
    </row>
    <row r="23" spans="1:12" ht="15" customHeight="1" x14ac:dyDescent="0.2">
      <c r="A23" s="15" t="s">
        <v>160</v>
      </c>
      <c r="B23" s="71"/>
      <c r="C23" s="122"/>
      <c r="D23" s="73">
        <f t="shared" ref="D23:E23" si="6">D22+D15</f>
        <v>4270.8130000000001</v>
      </c>
      <c r="E23" s="73">
        <f t="shared" si="6"/>
        <v>3694.4668706274697</v>
      </c>
      <c r="F23" s="73">
        <f t="shared" si="0"/>
        <v>576.34612937253041</v>
      </c>
      <c r="G23" s="123">
        <f t="shared" si="5"/>
        <v>0.15600251661605605</v>
      </c>
    </row>
    <row r="24" spans="1:12" ht="14.25" customHeight="1" x14ac:dyDescent="0.2">
      <c r="B24" s="78"/>
      <c r="D24" s="124"/>
      <c r="E24" s="124"/>
      <c r="F24" s="124"/>
    </row>
    <row r="25" spans="1:12" ht="14.25" customHeight="1" x14ac:dyDescent="0.2">
      <c r="B25" s="78"/>
    </row>
    <row r="26" spans="1:12" ht="14.25" customHeight="1" x14ac:dyDescent="0.2">
      <c r="B26" s="78"/>
    </row>
    <row r="27" spans="1:12" ht="14.25" customHeight="1" x14ac:dyDescent="0.2">
      <c r="B27" s="78"/>
    </row>
    <row r="28" spans="1:12" ht="14.25" customHeight="1" x14ac:dyDescent="0.2">
      <c r="B28" s="78"/>
    </row>
    <row r="29" spans="1:12" ht="14.25" customHeight="1" x14ac:dyDescent="0.2">
      <c r="B29" s="78"/>
    </row>
    <row r="30" spans="1:12" ht="14.25" customHeight="1" x14ac:dyDescent="0.2">
      <c r="B30" s="78"/>
    </row>
    <row r="31" spans="1:12" ht="14.25" customHeight="1" x14ac:dyDescent="0.2">
      <c r="B31" s="78"/>
    </row>
    <row r="32" spans="1:12" ht="14.25" customHeight="1" x14ac:dyDescent="0.2">
      <c r="B32" s="78"/>
    </row>
    <row r="33" spans="2:2" ht="14.25" customHeight="1" x14ac:dyDescent="0.2">
      <c r="B33" s="78"/>
    </row>
    <row r="34" spans="2:2" ht="14.25" customHeight="1" x14ac:dyDescent="0.2">
      <c r="B34" s="78"/>
    </row>
    <row r="35" spans="2:2" ht="14.25" customHeight="1" x14ac:dyDescent="0.2">
      <c r="B35" s="78"/>
    </row>
    <row r="36" spans="2:2" ht="14.25" customHeight="1" x14ac:dyDescent="0.2">
      <c r="B36" s="78"/>
    </row>
    <row r="37" spans="2:2" ht="14.25" customHeight="1" x14ac:dyDescent="0.2">
      <c r="B37" s="78"/>
    </row>
    <row r="38" spans="2:2" ht="14.25" customHeight="1" x14ac:dyDescent="0.2">
      <c r="B38" s="78"/>
    </row>
    <row r="39" spans="2:2" ht="14.25" customHeight="1" x14ac:dyDescent="0.2">
      <c r="B39" s="78"/>
    </row>
    <row r="40" spans="2:2" ht="14.25" customHeight="1" x14ac:dyDescent="0.2">
      <c r="B40" s="78"/>
    </row>
    <row r="41" spans="2:2" ht="14.25" customHeight="1" x14ac:dyDescent="0.2">
      <c r="B41" s="78"/>
    </row>
    <row r="42" spans="2:2" ht="14.25" customHeight="1" x14ac:dyDescent="0.2">
      <c r="B42" s="78"/>
    </row>
    <row r="43" spans="2:2" ht="14.25" customHeight="1" x14ac:dyDescent="0.2">
      <c r="B43" s="78"/>
    </row>
    <row r="44" spans="2:2" ht="14.25" customHeight="1" x14ac:dyDescent="0.2">
      <c r="B44" s="78"/>
    </row>
    <row r="45" spans="2:2" ht="14.25" customHeight="1" x14ac:dyDescent="0.2">
      <c r="B45" s="78"/>
    </row>
    <row r="46" spans="2:2" ht="14.25" customHeight="1" x14ac:dyDescent="0.2">
      <c r="B46" s="78"/>
    </row>
    <row r="47" spans="2:2" ht="14.25" customHeight="1" x14ac:dyDescent="0.2">
      <c r="B47" s="78"/>
    </row>
    <row r="48" spans="2:2" ht="14.25" customHeight="1" x14ac:dyDescent="0.2">
      <c r="B48" s="78"/>
    </row>
    <row r="49" spans="2:2" ht="14.25" customHeight="1" x14ac:dyDescent="0.2">
      <c r="B49" s="78"/>
    </row>
    <row r="50" spans="2:2" ht="14.25" customHeight="1" x14ac:dyDescent="0.2">
      <c r="B50" s="78"/>
    </row>
    <row r="51" spans="2:2" ht="14.25" customHeight="1" x14ac:dyDescent="0.2">
      <c r="B51" s="78"/>
    </row>
    <row r="52" spans="2:2" ht="14.25" customHeight="1" x14ac:dyDescent="0.2">
      <c r="B52" s="78"/>
    </row>
    <row r="53" spans="2:2" ht="14.25" customHeight="1" x14ac:dyDescent="0.2">
      <c r="B53" s="78"/>
    </row>
    <row r="54" spans="2:2" ht="14.25" customHeight="1" x14ac:dyDescent="0.2">
      <c r="B54" s="78"/>
    </row>
    <row r="55" spans="2:2" ht="14.25" customHeight="1" x14ac:dyDescent="0.2">
      <c r="B55" s="78"/>
    </row>
    <row r="56" spans="2:2" ht="14.25" customHeight="1" x14ac:dyDescent="0.2">
      <c r="B56" s="78"/>
    </row>
    <row r="57" spans="2:2" ht="14.25" customHeight="1" x14ac:dyDescent="0.2">
      <c r="B57" s="78"/>
    </row>
    <row r="58" spans="2:2" ht="14.25" customHeight="1" x14ac:dyDescent="0.2">
      <c r="B58" s="78"/>
    </row>
    <row r="59" spans="2:2" ht="14.25" customHeight="1" x14ac:dyDescent="0.2"/>
    <row r="60" spans="2:2" ht="14.25" customHeight="1" x14ac:dyDescent="0.2"/>
    <row r="61" spans="2:2" ht="14.25" customHeight="1" x14ac:dyDescent="0.2"/>
    <row r="62" spans="2:2" ht="14.25" customHeight="1" x14ac:dyDescent="0.2"/>
    <row r="63" spans="2:2" ht="14.25" customHeight="1" x14ac:dyDescent="0.2"/>
    <row r="64" spans="2:2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</sheetData>
  <mergeCells count="8">
    <mergeCell ref="A16:A21"/>
    <mergeCell ref="B16:B21"/>
    <mergeCell ref="D5:D6"/>
    <mergeCell ref="E5:E6"/>
    <mergeCell ref="F5:G5"/>
    <mergeCell ref="A4:A6"/>
    <mergeCell ref="A7:A14"/>
    <mergeCell ref="B7:B14"/>
  </mergeCells>
  <pageMargins left="0.70866141732283472" right="0.70866141732283472" top="0.74803149606299213" bottom="0.74803149606299213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4C6E7"/>
    <pageSetUpPr fitToPage="1"/>
  </sheetPr>
  <dimension ref="A1:E1015"/>
  <sheetViews>
    <sheetView showGridLines="0" tabSelected="1" zoomScale="85" zoomScaleNormal="85" workbookViewId="0">
      <pane ySplit="4" topLeftCell="A5" activePane="bottomLeft" state="frozen"/>
      <selection pane="bottomLeft" activeCell="I15" sqref="I15"/>
    </sheetView>
  </sheetViews>
  <sheetFormatPr defaultColWidth="14.42578125" defaultRowHeight="15.75" customHeight="1" x14ac:dyDescent="0.2"/>
  <cols>
    <col min="1" max="1" width="66.85546875" style="192" customWidth="1"/>
    <col min="2" max="5" width="12.28515625" customWidth="1"/>
    <col min="6" max="18" width="8.7109375" customWidth="1"/>
  </cols>
  <sheetData>
    <row r="1" spans="1:5" ht="36" x14ac:dyDescent="0.25">
      <c r="A1" s="183" t="s">
        <v>161</v>
      </c>
    </row>
    <row r="2" spans="1:5" ht="14.25" customHeight="1" x14ac:dyDescent="0.25">
      <c r="A2" s="184" t="s">
        <v>54</v>
      </c>
      <c r="B2" s="125"/>
      <c r="C2" s="108"/>
      <c r="D2" s="108"/>
      <c r="E2" s="126"/>
    </row>
    <row r="3" spans="1:5" ht="4.5" customHeight="1" x14ac:dyDescent="0.25">
      <c r="A3" s="185"/>
      <c r="B3" s="125"/>
      <c r="C3" s="108"/>
      <c r="D3" s="108"/>
      <c r="E3" s="126"/>
    </row>
    <row r="4" spans="1:5" ht="40.5" customHeight="1" x14ac:dyDescent="0.25">
      <c r="A4" s="194"/>
      <c r="B4" s="193" t="s">
        <v>3</v>
      </c>
      <c r="C4" s="127" t="s">
        <v>44</v>
      </c>
      <c r="D4" s="128" t="s">
        <v>4</v>
      </c>
      <c r="E4" s="129" t="s">
        <v>5</v>
      </c>
    </row>
    <row r="5" spans="1:5" ht="3" customHeight="1" x14ac:dyDescent="0.2">
      <c r="A5" s="186"/>
      <c r="B5" s="130"/>
      <c r="C5" s="130"/>
      <c r="D5" s="130"/>
      <c r="E5" s="131"/>
    </row>
    <row r="6" spans="1:5" ht="15" customHeight="1" x14ac:dyDescent="0.2">
      <c r="A6" s="149" t="s">
        <v>162</v>
      </c>
      <c r="B6" s="132">
        <f>135.812+21</f>
        <v>156.81200000000001</v>
      </c>
      <c r="C6" s="132">
        <v>1191.9559999999999</v>
      </c>
      <c r="D6" s="132">
        <f t="shared" ref="D6:D8" si="0">SUM(B6:C6)</f>
        <v>1348.768</v>
      </c>
      <c r="E6" s="133">
        <v>156.946</v>
      </c>
    </row>
    <row r="7" spans="1:5" ht="15" customHeight="1" x14ac:dyDescent="0.2">
      <c r="A7" s="149" t="s">
        <v>163</v>
      </c>
      <c r="B7" s="132">
        <f t="shared" ref="B7:C7" si="1">B8-B6</f>
        <v>-13.078000000000003</v>
      </c>
      <c r="C7" s="132">
        <f t="shared" si="1"/>
        <v>-15.401999999999816</v>
      </c>
      <c r="D7" s="132">
        <f t="shared" si="0"/>
        <v>-28.479999999999819</v>
      </c>
      <c r="E7" s="133">
        <f>E8-E6</f>
        <v>129.90400000000002</v>
      </c>
    </row>
    <row r="8" spans="1:5" ht="15" customHeight="1" x14ac:dyDescent="0.2">
      <c r="A8" s="187" t="s">
        <v>164</v>
      </c>
      <c r="B8" s="134">
        <v>143.73400000000001</v>
      </c>
      <c r="C8" s="135">
        <v>1176.5540000000001</v>
      </c>
      <c r="D8" s="134">
        <f t="shared" si="0"/>
        <v>1320.288</v>
      </c>
      <c r="E8" s="136">
        <f>286.925-0.075</f>
        <v>286.85000000000002</v>
      </c>
    </row>
    <row r="9" spans="1:5" ht="4.5" customHeight="1" x14ac:dyDescent="0.2">
      <c r="A9" s="149"/>
      <c r="B9" s="137"/>
      <c r="C9" s="137"/>
      <c r="D9" s="137"/>
      <c r="E9" s="138"/>
    </row>
    <row r="10" spans="1:5" ht="15" customHeight="1" x14ac:dyDescent="0.2">
      <c r="A10" s="188" t="s">
        <v>165</v>
      </c>
      <c r="B10" s="139"/>
      <c r="C10" s="139"/>
      <c r="D10" s="139"/>
      <c r="E10" s="140"/>
    </row>
    <row r="11" spans="1:5" ht="4.5" customHeight="1" x14ac:dyDescent="0.2">
      <c r="A11" s="149"/>
      <c r="B11" s="137"/>
      <c r="C11" s="137"/>
      <c r="D11" s="137"/>
      <c r="E11" s="138"/>
    </row>
    <row r="12" spans="1:5" ht="15" customHeight="1" x14ac:dyDescent="0.2">
      <c r="A12" s="189" t="s">
        <v>166</v>
      </c>
      <c r="B12" s="141"/>
      <c r="C12" s="141"/>
      <c r="D12" s="141"/>
      <c r="E12" s="142"/>
    </row>
    <row r="13" spans="1:5" ht="15" customHeight="1" x14ac:dyDescent="0.2">
      <c r="A13" s="149" t="s">
        <v>167</v>
      </c>
      <c r="B13" s="137"/>
      <c r="C13" s="137">
        <v>1</v>
      </c>
      <c r="D13" s="137">
        <v>1</v>
      </c>
      <c r="E13" s="138">
        <v>5</v>
      </c>
    </row>
    <row r="14" spans="1:5" ht="15" customHeight="1" x14ac:dyDescent="0.2">
      <c r="A14" s="149" t="s">
        <v>168</v>
      </c>
      <c r="B14" s="137"/>
      <c r="C14" s="137">
        <v>4</v>
      </c>
      <c r="D14" s="137">
        <v>4</v>
      </c>
      <c r="E14" s="138">
        <v>2.5</v>
      </c>
    </row>
    <row r="15" spans="1:5" ht="15" customHeight="1" x14ac:dyDescent="0.2">
      <c r="A15" s="149" t="s">
        <v>169</v>
      </c>
      <c r="B15" s="137"/>
      <c r="C15" s="137">
        <v>0.28499999999999998</v>
      </c>
      <c r="D15" s="137">
        <v>0.28499999999999998</v>
      </c>
      <c r="E15" s="138"/>
    </row>
    <row r="16" spans="1:5" ht="15" customHeight="1" x14ac:dyDescent="0.2">
      <c r="A16" s="149" t="s">
        <v>170</v>
      </c>
      <c r="B16" s="137"/>
      <c r="C16" s="137">
        <v>0.1</v>
      </c>
      <c r="D16" s="137">
        <v>0.1</v>
      </c>
      <c r="E16" s="138"/>
    </row>
    <row r="17" spans="1:5" ht="15" customHeight="1" x14ac:dyDescent="0.2">
      <c r="A17" s="149" t="s">
        <v>171</v>
      </c>
      <c r="B17" s="137"/>
      <c r="C17" s="137"/>
      <c r="D17" s="137">
        <v>0</v>
      </c>
      <c r="E17" s="138">
        <v>275</v>
      </c>
    </row>
    <row r="18" spans="1:5" ht="15" customHeight="1" x14ac:dyDescent="0.2">
      <c r="A18" s="189" t="s">
        <v>172</v>
      </c>
      <c r="B18" s="141"/>
      <c r="C18" s="141"/>
      <c r="D18" s="141"/>
      <c r="E18" s="142"/>
    </row>
    <row r="19" spans="1:5" ht="15" customHeight="1" x14ac:dyDescent="0.2">
      <c r="A19" s="149" t="s">
        <v>173</v>
      </c>
      <c r="B19" s="137">
        <v>1.31</v>
      </c>
      <c r="C19" s="137"/>
      <c r="D19" s="137">
        <v>1.31</v>
      </c>
      <c r="E19" s="138"/>
    </row>
    <row r="20" spans="1:5" ht="15" customHeight="1" x14ac:dyDescent="0.2">
      <c r="A20" s="149" t="s">
        <v>174</v>
      </c>
      <c r="B20" s="137">
        <v>2.99</v>
      </c>
      <c r="C20" s="137"/>
      <c r="D20" s="137">
        <v>2.99</v>
      </c>
      <c r="E20" s="138"/>
    </row>
    <row r="21" spans="1:5" ht="15" customHeight="1" x14ac:dyDescent="0.2">
      <c r="A21" s="149" t="s">
        <v>175</v>
      </c>
      <c r="B21" s="137"/>
      <c r="C21" s="137"/>
      <c r="D21" s="137">
        <v>0</v>
      </c>
      <c r="E21" s="138">
        <v>2</v>
      </c>
    </row>
    <row r="22" spans="1:5" ht="15" customHeight="1" x14ac:dyDescent="0.2">
      <c r="A22" s="149" t="s">
        <v>121</v>
      </c>
      <c r="B22" s="137"/>
      <c r="C22" s="137">
        <v>4.51</v>
      </c>
      <c r="D22" s="137">
        <v>4.51</v>
      </c>
      <c r="E22" s="138"/>
    </row>
    <row r="23" spans="1:5" ht="15" customHeight="1" x14ac:dyDescent="0.2">
      <c r="A23" s="149" t="s">
        <v>176</v>
      </c>
      <c r="B23" s="137">
        <v>2.5</v>
      </c>
      <c r="C23" s="137"/>
      <c r="D23" s="137">
        <v>2.5</v>
      </c>
      <c r="E23" s="138"/>
    </row>
    <row r="24" spans="1:5" ht="15" customHeight="1" x14ac:dyDescent="0.2">
      <c r="A24" s="149" t="s">
        <v>177</v>
      </c>
      <c r="B24" s="137"/>
      <c r="C24" s="137">
        <v>1</v>
      </c>
      <c r="D24" s="137">
        <v>1</v>
      </c>
      <c r="E24" s="138"/>
    </row>
    <row r="25" spans="1:5" ht="15" customHeight="1" x14ac:dyDescent="0.2">
      <c r="A25" s="189" t="s">
        <v>178</v>
      </c>
      <c r="B25" s="141"/>
      <c r="C25" s="141"/>
      <c r="D25" s="141"/>
      <c r="E25" s="142"/>
    </row>
    <row r="26" spans="1:5" ht="15" customHeight="1" x14ac:dyDescent="0.2">
      <c r="A26" s="149" t="s">
        <v>179</v>
      </c>
      <c r="B26" s="137"/>
      <c r="C26" s="137"/>
      <c r="D26" s="137">
        <v>0</v>
      </c>
      <c r="E26" s="138">
        <v>8.51</v>
      </c>
    </row>
    <row r="27" spans="1:5" ht="15" customHeight="1" x14ac:dyDescent="0.2">
      <c r="A27" s="149" t="s">
        <v>180</v>
      </c>
      <c r="B27" s="137">
        <v>0.2</v>
      </c>
      <c r="C27" s="137">
        <v>1.3</v>
      </c>
      <c r="D27" s="137">
        <v>1.5</v>
      </c>
      <c r="E27" s="138">
        <v>3.5</v>
      </c>
    </row>
    <row r="28" spans="1:5" ht="15" customHeight="1" x14ac:dyDescent="0.2">
      <c r="A28" s="149" t="s">
        <v>181</v>
      </c>
      <c r="B28" s="137"/>
      <c r="C28" s="137">
        <v>15</v>
      </c>
      <c r="D28" s="137">
        <v>15</v>
      </c>
      <c r="E28" s="138"/>
    </row>
    <row r="29" spans="1:5" ht="15" customHeight="1" x14ac:dyDescent="0.2">
      <c r="A29" s="149" t="s">
        <v>182</v>
      </c>
      <c r="B29" s="137"/>
      <c r="C29" s="137">
        <v>3</v>
      </c>
      <c r="D29" s="137">
        <v>3</v>
      </c>
      <c r="E29" s="138"/>
    </row>
    <row r="30" spans="1:5" ht="15" customHeight="1" x14ac:dyDescent="0.2">
      <c r="A30" s="189" t="s">
        <v>183</v>
      </c>
      <c r="B30" s="141"/>
      <c r="C30" s="141"/>
      <c r="D30" s="141"/>
      <c r="E30" s="142"/>
    </row>
    <row r="31" spans="1:5" ht="15" customHeight="1" x14ac:dyDescent="0.2">
      <c r="A31" s="149" t="s">
        <v>184</v>
      </c>
      <c r="B31" s="137">
        <v>30</v>
      </c>
      <c r="C31" s="137"/>
      <c r="D31" s="137">
        <v>30</v>
      </c>
      <c r="E31" s="138"/>
    </row>
    <row r="32" spans="1:5" ht="15" customHeight="1" x14ac:dyDescent="0.2">
      <c r="A32" s="149" t="s">
        <v>185</v>
      </c>
      <c r="B32" s="137">
        <v>3.0830000000000002</v>
      </c>
      <c r="C32" s="137">
        <v>8.9990000000000006</v>
      </c>
      <c r="D32" s="137">
        <v>12.082000000000001</v>
      </c>
      <c r="E32" s="138"/>
    </row>
    <row r="33" spans="1:5" ht="15" customHeight="1" x14ac:dyDescent="0.2">
      <c r="A33" s="189" t="s">
        <v>186</v>
      </c>
      <c r="B33" s="141"/>
      <c r="C33" s="141"/>
      <c r="D33" s="141"/>
      <c r="E33" s="142"/>
    </row>
    <row r="34" spans="1:5" ht="15" customHeight="1" x14ac:dyDescent="0.2">
      <c r="A34" s="150" t="s">
        <v>187</v>
      </c>
      <c r="B34" s="143">
        <v>7.0000000000000007E-2</v>
      </c>
      <c r="C34" s="143">
        <v>0</v>
      </c>
      <c r="D34" s="143">
        <v>7.0000000000000007E-2</v>
      </c>
      <c r="E34" s="144">
        <v>0.93</v>
      </c>
    </row>
    <row r="35" spans="1:5" ht="15" customHeight="1" x14ac:dyDescent="0.2">
      <c r="A35" s="149" t="s">
        <v>188</v>
      </c>
      <c r="B35" s="143">
        <v>0.55000000000000004</v>
      </c>
      <c r="C35" s="143">
        <v>19.215</v>
      </c>
      <c r="D35" s="143">
        <v>19.765000000000001</v>
      </c>
      <c r="E35" s="144">
        <v>0</v>
      </c>
    </row>
    <row r="36" spans="1:5" ht="15" customHeight="1" x14ac:dyDescent="0.2">
      <c r="A36" s="150" t="s">
        <v>27</v>
      </c>
      <c r="B36" s="143">
        <v>4.04</v>
      </c>
      <c r="C36" s="143">
        <v>24.665999999999997</v>
      </c>
      <c r="D36" s="143">
        <v>28.705999999999996</v>
      </c>
      <c r="E36" s="144">
        <v>0</v>
      </c>
    </row>
    <row r="37" spans="1:5" ht="15" customHeight="1" x14ac:dyDescent="0.2">
      <c r="A37" s="150" t="s">
        <v>40</v>
      </c>
      <c r="B37" s="143">
        <v>0.88500000000000001</v>
      </c>
      <c r="C37" s="143">
        <v>0.41499999999999998</v>
      </c>
      <c r="D37" s="143">
        <v>1.3</v>
      </c>
      <c r="E37" s="144">
        <v>0</v>
      </c>
    </row>
    <row r="38" spans="1:5" ht="15" customHeight="1" x14ac:dyDescent="0.2">
      <c r="A38" s="150" t="s">
        <v>189</v>
      </c>
      <c r="B38" s="143">
        <v>0.56699999999999995</v>
      </c>
      <c r="C38" s="143">
        <v>0</v>
      </c>
      <c r="D38" s="143">
        <v>0.56699999999999995</v>
      </c>
      <c r="E38" s="144">
        <v>0</v>
      </c>
    </row>
    <row r="39" spans="1:5" ht="15" customHeight="1" x14ac:dyDescent="0.2">
      <c r="A39" s="149" t="s">
        <v>190</v>
      </c>
      <c r="B39" s="143">
        <v>7.5695219999999994E-2</v>
      </c>
      <c r="C39" s="143">
        <v>0</v>
      </c>
      <c r="D39" s="143">
        <v>7.5695219999999994E-2</v>
      </c>
      <c r="E39" s="144">
        <v>0</v>
      </c>
    </row>
    <row r="40" spans="1:5" ht="15" customHeight="1" x14ac:dyDescent="0.2">
      <c r="A40" s="150" t="s">
        <v>191</v>
      </c>
      <c r="B40" s="143">
        <v>0.5</v>
      </c>
      <c r="C40" s="143">
        <v>34.545000000000002</v>
      </c>
      <c r="D40" s="143">
        <v>35.045000000000002</v>
      </c>
      <c r="E40" s="144">
        <v>21.044999999999899</v>
      </c>
    </row>
    <row r="41" spans="1:5" ht="15" customHeight="1" x14ac:dyDescent="0.2">
      <c r="A41" s="149" t="s">
        <v>192</v>
      </c>
      <c r="B41" s="143">
        <v>0</v>
      </c>
      <c r="C41" s="143">
        <v>2.2480000000000002</v>
      </c>
      <c r="D41" s="143">
        <v>2.2480000000000002</v>
      </c>
      <c r="E41" s="144">
        <v>2.762</v>
      </c>
    </row>
    <row r="42" spans="1:5" ht="15" customHeight="1" x14ac:dyDescent="0.2">
      <c r="A42" s="149" t="s">
        <v>193</v>
      </c>
      <c r="B42" s="143">
        <v>0</v>
      </c>
      <c r="C42" s="143">
        <v>16.093</v>
      </c>
      <c r="D42" s="143">
        <v>16.093</v>
      </c>
      <c r="E42" s="144">
        <v>0</v>
      </c>
    </row>
    <row r="43" spans="1:5" ht="15" customHeight="1" x14ac:dyDescent="0.2">
      <c r="A43" s="150" t="s">
        <v>194</v>
      </c>
      <c r="B43" s="143">
        <v>0</v>
      </c>
      <c r="C43" s="143">
        <v>0.79200000000000004</v>
      </c>
      <c r="D43" s="143">
        <v>0.79200000000000004</v>
      </c>
      <c r="E43" s="144">
        <v>0.74</v>
      </c>
    </row>
    <row r="44" spans="1:5" ht="15" customHeight="1" x14ac:dyDescent="0.2">
      <c r="A44" s="150" t="s">
        <v>195</v>
      </c>
      <c r="B44" s="143">
        <v>0</v>
      </c>
      <c r="C44" s="143">
        <v>0</v>
      </c>
      <c r="D44" s="143">
        <v>0</v>
      </c>
      <c r="E44" s="144">
        <v>6.5259999999999998</v>
      </c>
    </row>
    <row r="45" spans="1:5" ht="4.5" customHeight="1" x14ac:dyDescent="0.2">
      <c r="A45" s="149"/>
      <c r="B45" s="137"/>
      <c r="C45" s="137"/>
      <c r="D45" s="137"/>
      <c r="E45" s="138"/>
    </row>
    <row r="46" spans="1:5" ht="15" customHeight="1" x14ac:dyDescent="0.2">
      <c r="A46" s="188" t="s">
        <v>196</v>
      </c>
      <c r="B46" s="139"/>
      <c r="C46" s="139"/>
      <c r="D46" s="139"/>
      <c r="E46" s="140"/>
    </row>
    <row r="47" spans="1:5" ht="4.5" customHeight="1" x14ac:dyDescent="0.2">
      <c r="A47" s="149"/>
      <c r="B47" s="137"/>
      <c r="C47" s="137"/>
      <c r="D47" s="137"/>
      <c r="E47" s="138"/>
    </row>
    <row r="48" spans="1:5" ht="15" customHeight="1" x14ac:dyDescent="0.2">
      <c r="A48" s="149" t="s">
        <v>197</v>
      </c>
      <c r="B48" s="137"/>
      <c r="C48" s="137">
        <v>-71</v>
      </c>
      <c r="D48" s="137">
        <v>-71</v>
      </c>
      <c r="E48" s="138"/>
    </row>
    <row r="49" spans="1:5" ht="15" customHeight="1" x14ac:dyDescent="0.2">
      <c r="A49" s="150" t="s">
        <v>198</v>
      </c>
      <c r="B49" s="137"/>
      <c r="C49" s="137">
        <v>-1.7</v>
      </c>
      <c r="D49" s="137">
        <v>-1.7</v>
      </c>
      <c r="E49" s="138"/>
    </row>
    <row r="50" spans="1:5" ht="15" customHeight="1" x14ac:dyDescent="0.2">
      <c r="A50" s="149" t="s">
        <v>199</v>
      </c>
      <c r="B50" s="137"/>
      <c r="C50" s="137">
        <v>-4</v>
      </c>
      <c r="D50" s="137">
        <v>-4</v>
      </c>
      <c r="E50" s="138"/>
    </row>
    <row r="51" spans="1:5" ht="15" customHeight="1" x14ac:dyDescent="0.2">
      <c r="A51" s="149" t="s">
        <v>200</v>
      </c>
      <c r="B51" s="137">
        <v>3.45</v>
      </c>
      <c r="C51" s="137">
        <v>2</v>
      </c>
      <c r="D51" s="137">
        <v>5.45</v>
      </c>
      <c r="E51" s="138"/>
    </row>
    <row r="52" spans="1:5" ht="15" customHeight="1" x14ac:dyDescent="0.2">
      <c r="A52" s="149" t="s">
        <v>201</v>
      </c>
      <c r="B52" s="137">
        <v>-0.1</v>
      </c>
      <c r="C52" s="137">
        <v>6.2</v>
      </c>
      <c r="D52" s="137">
        <v>6.1000000000000005</v>
      </c>
      <c r="E52" s="138">
        <v>39.6</v>
      </c>
    </row>
    <row r="53" spans="1:5" ht="15" customHeight="1" x14ac:dyDescent="0.2">
      <c r="A53" s="150" t="s">
        <v>202</v>
      </c>
      <c r="B53" s="143">
        <v>0</v>
      </c>
      <c r="C53" s="143">
        <v>-8.2249999999999996</v>
      </c>
      <c r="D53" s="143">
        <v>-8.2249999999999996</v>
      </c>
      <c r="E53" s="144">
        <v>0</v>
      </c>
    </row>
    <row r="54" spans="1:5" ht="15" customHeight="1" x14ac:dyDescent="0.2">
      <c r="A54" s="150" t="s">
        <v>203</v>
      </c>
      <c r="B54" s="143">
        <v>0</v>
      </c>
      <c r="C54" s="143">
        <v>0</v>
      </c>
      <c r="D54" s="143">
        <v>0</v>
      </c>
      <c r="E54" s="144">
        <v>-51.4</v>
      </c>
    </row>
    <row r="55" spans="1:5" ht="15" customHeight="1" x14ac:dyDescent="0.2">
      <c r="A55" s="150" t="s">
        <v>204</v>
      </c>
      <c r="B55" s="143">
        <v>0</v>
      </c>
      <c r="C55" s="143">
        <v>0</v>
      </c>
      <c r="D55" s="143">
        <v>0</v>
      </c>
      <c r="E55" s="144">
        <v>12.3</v>
      </c>
    </row>
    <row r="56" spans="1:5" ht="15" customHeight="1" x14ac:dyDescent="0.2">
      <c r="A56" s="150" t="s">
        <v>205</v>
      </c>
      <c r="B56" s="143">
        <v>0</v>
      </c>
      <c r="C56" s="143">
        <v>0</v>
      </c>
      <c r="D56" s="143">
        <v>0</v>
      </c>
      <c r="E56" s="144">
        <v>-1.84</v>
      </c>
    </row>
    <row r="57" spans="1:5" ht="15" customHeight="1" x14ac:dyDescent="0.2">
      <c r="A57" s="150" t="s">
        <v>206</v>
      </c>
      <c r="B57" s="143">
        <v>0</v>
      </c>
      <c r="C57" s="143">
        <v>-16.78</v>
      </c>
      <c r="D57" s="143">
        <v>-16.78</v>
      </c>
      <c r="E57" s="144">
        <v>0</v>
      </c>
    </row>
    <row r="58" spans="1:5" ht="15" customHeight="1" x14ac:dyDescent="0.2">
      <c r="A58" s="150" t="s">
        <v>207</v>
      </c>
      <c r="B58" s="143"/>
      <c r="C58" s="143"/>
      <c r="D58" s="143"/>
      <c r="E58" s="144">
        <v>-99.947999999999993</v>
      </c>
    </row>
    <row r="59" spans="1:5" ht="28.5" x14ac:dyDescent="0.2">
      <c r="A59" s="145" t="s">
        <v>208</v>
      </c>
      <c r="B59" s="146">
        <v>14.541</v>
      </c>
      <c r="C59" s="146">
        <v>-2.0529999999999999</v>
      </c>
      <c r="D59" s="147">
        <v>12.488</v>
      </c>
      <c r="E59" s="148">
        <v>151.51300000000001</v>
      </c>
    </row>
    <row r="60" spans="1:5" ht="4.5" customHeight="1" x14ac:dyDescent="0.2">
      <c r="A60" s="149"/>
      <c r="B60" s="137"/>
      <c r="C60" s="137"/>
      <c r="D60" s="137"/>
      <c r="E60" s="138"/>
    </row>
    <row r="61" spans="1:5" ht="15" customHeight="1" x14ac:dyDescent="0.2">
      <c r="A61" s="188" t="s">
        <v>209</v>
      </c>
      <c r="B61" s="139"/>
      <c r="C61" s="139"/>
      <c r="D61" s="139"/>
      <c r="E61" s="140"/>
    </row>
    <row r="62" spans="1:5" ht="4.5" customHeight="1" x14ac:dyDescent="0.2">
      <c r="A62" s="149"/>
      <c r="B62" s="137"/>
      <c r="C62" s="137"/>
      <c r="D62" s="137"/>
      <c r="E62" s="138"/>
    </row>
    <row r="63" spans="1:5" ht="15" customHeight="1" x14ac:dyDescent="0.2">
      <c r="A63" s="189" t="s">
        <v>210</v>
      </c>
      <c r="B63" s="141"/>
      <c r="C63" s="141"/>
      <c r="D63" s="141"/>
      <c r="E63" s="142"/>
    </row>
    <row r="64" spans="1:5" ht="15" customHeight="1" x14ac:dyDescent="0.2">
      <c r="A64" s="149" t="s">
        <v>211</v>
      </c>
      <c r="B64" s="137">
        <v>1.655</v>
      </c>
      <c r="C64" s="137">
        <v>414.04300000000001</v>
      </c>
      <c r="D64" s="137">
        <v>415.69799999999998</v>
      </c>
      <c r="E64" s="138"/>
    </row>
    <row r="65" spans="1:5" ht="15" customHeight="1" x14ac:dyDescent="0.2">
      <c r="A65" s="149" t="s">
        <v>212</v>
      </c>
      <c r="B65" s="137"/>
      <c r="C65" s="137">
        <v>3.569</v>
      </c>
      <c r="D65" s="137">
        <v>3.569</v>
      </c>
      <c r="E65" s="138"/>
    </row>
    <row r="66" spans="1:5" ht="15" customHeight="1" x14ac:dyDescent="0.2">
      <c r="A66" s="149" t="s">
        <v>213</v>
      </c>
      <c r="B66" s="137"/>
      <c r="C66" s="137">
        <v>8.5000000000000006E-2</v>
      </c>
      <c r="D66" s="137">
        <v>8.5000000000000006E-2</v>
      </c>
      <c r="E66" s="138"/>
    </row>
    <row r="67" spans="1:5" ht="4.5" customHeight="1" x14ac:dyDescent="0.2">
      <c r="A67" s="149"/>
      <c r="B67" s="137"/>
      <c r="C67" s="137"/>
      <c r="D67" s="137"/>
      <c r="E67" s="138"/>
    </row>
    <row r="68" spans="1:5" ht="15" customHeight="1" x14ac:dyDescent="0.2">
      <c r="A68" s="189" t="s">
        <v>214</v>
      </c>
      <c r="B68" s="141"/>
      <c r="C68" s="141"/>
      <c r="D68" s="141"/>
      <c r="E68" s="142"/>
    </row>
    <row r="69" spans="1:5" ht="14.25" x14ac:dyDescent="0.2">
      <c r="A69" s="149" t="s">
        <v>215</v>
      </c>
      <c r="B69" s="137">
        <v>-8.0000000000000002E-3</v>
      </c>
      <c r="C69" s="137"/>
      <c r="D69" s="137">
        <v>-8.0000000000000002E-3</v>
      </c>
      <c r="E69" s="138"/>
    </row>
    <row r="70" spans="1:5" ht="14.25" x14ac:dyDescent="0.2">
      <c r="A70" s="149" t="s">
        <v>216</v>
      </c>
      <c r="B70" s="137"/>
      <c r="C70" s="137">
        <v>0.3</v>
      </c>
      <c r="D70" s="137">
        <v>0.3</v>
      </c>
      <c r="E70" s="138"/>
    </row>
    <row r="71" spans="1:5" ht="14.25" x14ac:dyDescent="0.2">
      <c r="A71" s="149" t="s">
        <v>217</v>
      </c>
      <c r="B71" s="137"/>
      <c r="C71" s="137">
        <v>0.28799999999999998</v>
      </c>
      <c r="D71" s="137">
        <v>0.28799999999999998</v>
      </c>
      <c r="E71" s="138"/>
    </row>
    <row r="72" spans="1:5" ht="14.25" x14ac:dyDescent="0.2">
      <c r="A72" s="149" t="s">
        <v>218</v>
      </c>
      <c r="B72" s="137"/>
      <c r="C72" s="137">
        <v>0.42</v>
      </c>
      <c r="D72" s="137">
        <v>0.42</v>
      </c>
      <c r="E72" s="138"/>
    </row>
    <row r="73" spans="1:5" ht="28.5" x14ac:dyDescent="0.2">
      <c r="A73" s="150" t="s">
        <v>219</v>
      </c>
      <c r="B73" s="143">
        <v>-0.17499999999999999</v>
      </c>
      <c r="C73" s="143">
        <v>0</v>
      </c>
      <c r="D73" s="143">
        <v>-0.17499999999999999</v>
      </c>
      <c r="E73" s="144">
        <v>0</v>
      </c>
    </row>
    <row r="74" spans="1:5" ht="28.5" x14ac:dyDescent="0.2">
      <c r="A74" s="150" t="s">
        <v>220</v>
      </c>
      <c r="B74" s="143">
        <v>-0.122</v>
      </c>
      <c r="C74" s="143">
        <v>0</v>
      </c>
      <c r="D74" s="143">
        <v>-0.122</v>
      </c>
      <c r="E74" s="144">
        <v>0</v>
      </c>
    </row>
    <row r="75" spans="1:5" ht="14.25" x14ac:dyDescent="0.2">
      <c r="A75" s="150" t="s">
        <v>221</v>
      </c>
      <c r="B75" s="143">
        <v>-4.9000000000000002E-2</v>
      </c>
      <c r="C75" s="143">
        <v>0</v>
      </c>
      <c r="D75" s="143">
        <v>-4.9000000000000002E-2</v>
      </c>
      <c r="E75" s="144">
        <v>0</v>
      </c>
    </row>
    <row r="76" spans="1:5" ht="14.25" x14ac:dyDescent="0.2">
      <c r="A76" s="150" t="s">
        <v>222</v>
      </c>
      <c r="B76" s="143">
        <v>0</v>
      </c>
      <c r="C76" s="143">
        <v>0.56200000000000006</v>
      </c>
      <c r="D76" s="143">
        <v>0.56200000000000006</v>
      </c>
      <c r="E76" s="144">
        <v>0</v>
      </c>
    </row>
    <row r="77" spans="1:5" ht="14.25" x14ac:dyDescent="0.2">
      <c r="A77" s="150" t="s">
        <v>223</v>
      </c>
      <c r="B77" s="143">
        <v>0</v>
      </c>
      <c r="C77" s="143">
        <v>2.13</v>
      </c>
      <c r="D77" s="143">
        <v>2.13</v>
      </c>
      <c r="E77" s="144">
        <v>0</v>
      </c>
    </row>
    <row r="78" spans="1:5" ht="28.5" x14ac:dyDescent="0.2">
      <c r="A78" s="150" t="s">
        <v>224</v>
      </c>
      <c r="B78" s="143">
        <v>0</v>
      </c>
      <c r="C78" s="143">
        <v>-0.255</v>
      </c>
      <c r="D78" s="143">
        <v>-0.255</v>
      </c>
      <c r="E78" s="144">
        <v>0</v>
      </c>
    </row>
    <row r="79" spans="1:5" ht="14.25" x14ac:dyDescent="0.2">
      <c r="A79" s="150" t="s">
        <v>225</v>
      </c>
      <c r="B79" s="143">
        <v>0</v>
      </c>
      <c r="C79" s="143">
        <v>15.6</v>
      </c>
      <c r="D79" s="143">
        <v>15.6</v>
      </c>
      <c r="E79" s="144">
        <v>0</v>
      </c>
    </row>
    <row r="80" spans="1:5" ht="28.5" x14ac:dyDescent="0.2">
      <c r="A80" s="150" t="s">
        <v>226</v>
      </c>
      <c r="B80" s="143">
        <v>0</v>
      </c>
      <c r="C80" s="143">
        <v>-0.29399999999999998</v>
      </c>
      <c r="D80" s="143">
        <v>-0.29399999999999998</v>
      </c>
      <c r="E80" s="144">
        <v>0</v>
      </c>
    </row>
    <row r="81" spans="1:5" ht="14.25" x14ac:dyDescent="0.2">
      <c r="A81" s="150" t="s">
        <v>227</v>
      </c>
      <c r="B81" s="143">
        <v>0</v>
      </c>
      <c r="C81" s="143">
        <v>-2.391</v>
      </c>
      <c r="D81" s="143">
        <v>-2.391</v>
      </c>
      <c r="E81" s="144">
        <v>0</v>
      </c>
    </row>
    <row r="82" spans="1:5" ht="14.25" x14ac:dyDescent="0.2">
      <c r="A82" s="150" t="s">
        <v>228</v>
      </c>
      <c r="B82" s="143">
        <v>0</v>
      </c>
      <c r="C82" s="143">
        <v>38.840999999999994</v>
      </c>
      <c r="D82" s="143">
        <v>38.840999999999994</v>
      </c>
      <c r="E82" s="144">
        <v>8.1270000000000007</v>
      </c>
    </row>
    <row r="83" spans="1:5" ht="14.25" x14ac:dyDescent="0.2">
      <c r="A83" s="150" t="s">
        <v>229</v>
      </c>
      <c r="B83" s="143">
        <v>0</v>
      </c>
      <c r="C83" s="143">
        <v>-14.025</v>
      </c>
      <c r="D83" s="143">
        <v>-14.025</v>
      </c>
      <c r="E83" s="144">
        <v>-1.7629999999999999</v>
      </c>
    </row>
    <row r="84" spans="1:5" ht="14.25" x14ac:dyDescent="0.2">
      <c r="A84" s="150" t="s">
        <v>230</v>
      </c>
      <c r="B84" s="143">
        <v>0</v>
      </c>
      <c r="C84" s="143">
        <v>-0.25</v>
      </c>
      <c r="D84" s="143">
        <v>-0.25</v>
      </c>
      <c r="E84" s="144">
        <v>0</v>
      </c>
    </row>
    <row r="85" spans="1:5" ht="28.5" x14ac:dyDescent="0.2">
      <c r="A85" s="150" t="s">
        <v>231</v>
      </c>
      <c r="B85" s="143">
        <v>0</v>
      </c>
      <c r="C85" s="143">
        <v>0</v>
      </c>
      <c r="D85" s="143">
        <v>0</v>
      </c>
      <c r="E85" s="144">
        <v>-6.3639999999999999</v>
      </c>
    </row>
    <row r="86" spans="1:5" ht="14.25" x14ac:dyDescent="0.2">
      <c r="A86" s="150" t="s">
        <v>232</v>
      </c>
      <c r="B86" s="143"/>
      <c r="C86" s="143">
        <v>-0.05</v>
      </c>
      <c r="D86" s="143">
        <v>-0.05</v>
      </c>
      <c r="E86" s="144">
        <v>0</v>
      </c>
    </row>
    <row r="87" spans="1:5" ht="28.5" x14ac:dyDescent="0.2">
      <c r="A87" s="150" t="s">
        <v>233</v>
      </c>
      <c r="B87" s="143"/>
      <c r="C87" s="143">
        <v>1.9419999999999999</v>
      </c>
      <c r="D87" s="143">
        <v>1.9419999999999999</v>
      </c>
      <c r="E87" s="144">
        <v>0</v>
      </c>
    </row>
    <row r="88" spans="1:5" ht="14.25" x14ac:dyDescent="0.2">
      <c r="A88" s="150" t="s">
        <v>234</v>
      </c>
      <c r="B88" s="143"/>
      <c r="C88" s="143">
        <v>-0.19700000000000001</v>
      </c>
      <c r="D88" s="143">
        <v>-0.19700000000000001</v>
      </c>
      <c r="E88" s="144">
        <v>0</v>
      </c>
    </row>
    <row r="89" spans="1:5" ht="28.5" x14ac:dyDescent="0.2">
      <c r="A89" s="150" t="s">
        <v>235</v>
      </c>
      <c r="B89" s="143"/>
      <c r="C89" s="143">
        <v>0.03</v>
      </c>
      <c r="D89" s="143">
        <v>0.03</v>
      </c>
      <c r="E89" s="144">
        <v>0</v>
      </c>
    </row>
    <row r="90" spans="1:5" ht="28.5" x14ac:dyDescent="0.2">
      <c r="A90" s="150" t="s">
        <v>236</v>
      </c>
      <c r="B90" s="143"/>
      <c r="C90" s="143">
        <v>0</v>
      </c>
      <c r="D90" s="143">
        <v>0</v>
      </c>
      <c r="E90" s="144">
        <v>-3</v>
      </c>
    </row>
    <row r="91" spans="1:5" ht="4.5" customHeight="1" x14ac:dyDescent="0.2">
      <c r="A91" s="149"/>
      <c r="B91" s="137"/>
      <c r="C91" s="137"/>
      <c r="D91" s="137"/>
      <c r="E91" s="138"/>
    </row>
    <row r="92" spans="1:5" ht="15" customHeight="1" x14ac:dyDescent="0.2">
      <c r="A92" s="189" t="s">
        <v>237</v>
      </c>
      <c r="B92" s="141"/>
      <c r="C92" s="141"/>
      <c r="D92" s="141"/>
      <c r="E92" s="142"/>
    </row>
    <row r="93" spans="1:5" ht="15" customHeight="1" x14ac:dyDescent="0.2">
      <c r="A93" s="149" t="s">
        <v>238</v>
      </c>
      <c r="B93" s="137"/>
      <c r="C93" s="137">
        <v>-15.65</v>
      </c>
      <c r="D93" s="137">
        <v>-15.65</v>
      </c>
      <c r="E93" s="138">
        <v>15.65</v>
      </c>
    </row>
    <row r="94" spans="1:5" ht="15" customHeight="1" x14ac:dyDescent="0.2">
      <c r="A94" s="149" t="s">
        <v>239</v>
      </c>
      <c r="B94" s="137">
        <v>0.8</v>
      </c>
      <c r="C94" s="137"/>
      <c r="D94" s="137">
        <v>0.8</v>
      </c>
      <c r="E94" s="138"/>
    </row>
    <row r="95" spans="1:5" ht="15" customHeight="1" x14ac:dyDescent="0.2">
      <c r="A95" s="149" t="s">
        <v>240</v>
      </c>
      <c r="B95" s="137">
        <v>1.5</v>
      </c>
      <c r="C95" s="137"/>
      <c r="D95" s="137">
        <v>1.5</v>
      </c>
      <c r="E95" s="138">
        <v>-1.5</v>
      </c>
    </row>
    <row r="96" spans="1:5" ht="15" customHeight="1" x14ac:dyDescent="0.2">
      <c r="A96" s="149" t="s">
        <v>241</v>
      </c>
      <c r="B96" s="137"/>
      <c r="C96" s="137">
        <v>2.7250000000000001</v>
      </c>
      <c r="D96" s="137">
        <v>2.7250000000000001</v>
      </c>
      <c r="E96" s="138">
        <v>-2.7250000000000001</v>
      </c>
    </row>
    <row r="97" spans="1:5" ht="15" customHeight="1" x14ac:dyDescent="0.2">
      <c r="A97" s="149" t="s">
        <v>242</v>
      </c>
      <c r="B97" s="137">
        <v>2.16</v>
      </c>
      <c r="C97" s="137">
        <v>-2.16</v>
      </c>
      <c r="D97" s="137">
        <v>0</v>
      </c>
      <c r="E97" s="138"/>
    </row>
    <row r="98" spans="1:5" ht="15" customHeight="1" x14ac:dyDescent="0.2">
      <c r="A98" s="149" t="s">
        <v>243</v>
      </c>
      <c r="B98" s="137"/>
      <c r="C98" s="137">
        <v>4.5</v>
      </c>
      <c r="D98" s="137">
        <v>4.5</v>
      </c>
      <c r="E98" s="138">
        <v>-4.5</v>
      </c>
    </row>
    <row r="99" spans="1:5" ht="15" customHeight="1" x14ac:dyDescent="0.2">
      <c r="A99" s="149" t="s">
        <v>244</v>
      </c>
      <c r="B99" s="137">
        <v>4.1539999999999999</v>
      </c>
      <c r="C99" s="137">
        <v>-4.1539999999999999</v>
      </c>
      <c r="D99" s="137">
        <v>0</v>
      </c>
      <c r="E99" s="138"/>
    </row>
    <row r="100" spans="1:5" ht="15" customHeight="1" x14ac:dyDescent="0.2">
      <c r="A100" s="149" t="s">
        <v>245</v>
      </c>
      <c r="B100" s="137">
        <v>21.838999999999999</v>
      </c>
      <c r="C100" s="137">
        <v>-21.838999999999999</v>
      </c>
      <c r="D100" s="137">
        <v>0</v>
      </c>
      <c r="E100" s="138"/>
    </row>
    <row r="101" spans="1:5" ht="15" customHeight="1" x14ac:dyDescent="0.2">
      <c r="A101" s="149" t="s">
        <v>246</v>
      </c>
      <c r="B101" s="137"/>
      <c r="C101" s="137">
        <v>22.552999999999901</v>
      </c>
      <c r="D101" s="137">
        <v>22.552999999999901</v>
      </c>
      <c r="E101" s="138">
        <v>-22.552999999999901</v>
      </c>
    </row>
    <row r="102" spans="1:5" ht="15" customHeight="1" x14ac:dyDescent="0.2">
      <c r="A102" s="190" t="s">
        <v>247</v>
      </c>
      <c r="B102" s="151">
        <v>1.32</v>
      </c>
      <c r="C102" s="151"/>
      <c r="D102" s="151">
        <v>1.32</v>
      </c>
      <c r="E102" s="152">
        <v>-1.32</v>
      </c>
    </row>
    <row r="103" spans="1:5" ht="4.5" customHeight="1" x14ac:dyDescent="0.2">
      <c r="A103" s="149"/>
      <c r="B103" s="137"/>
      <c r="C103" s="137"/>
      <c r="D103" s="137"/>
      <c r="E103" s="138"/>
    </row>
    <row r="104" spans="1:5" ht="15" customHeight="1" x14ac:dyDescent="0.2">
      <c r="A104" s="191" t="s">
        <v>248</v>
      </c>
      <c r="B104" s="153">
        <f t="shared" ref="B104:E104" si="2">SUM(B8:B103)</f>
        <v>241.46969521999995</v>
      </c>
      <c r="C104" s="153">
        <f t="shared" si="2"/>
        <v>1664.4869999999992</v>
      </c>
      <c r="D104" s="153">
        <f t="shared" si="2"/>
        <v>1905.9566952199993</v>
      </c>
      <c r="E104" s="154">
        <f t="shared" si="2"/>
        <v>645.63999999999965</v>
      </c>
    </row>
    <row r="105" spans="1:5" ht="14.25" customHeight="1" x14ac:dyDescent="0.2">
      <c r="B105" s="37"/>
      <c r="C105" s="37"/>
      <c r="D105" s="37"/>
      <c r="E105" s="37"/>
    </row>
    <row r="106" spans="1:5" ht="14.25" customHeight="1" x14ac:dyDescent="0.2"/>
    <row r="107" spans="1:5" ht="14.25" customHeight="1" x14ac:dyDescent="0.2"/>
    <row r="108" spans="1:5" ht="14.25" customHeight="1" x14ac:dyDescent="0.2"/>
    <row r="109" spans="1:5" ht="14.25" customHeight="1" x14ac:dyDescent="0.2"/>
    <row r="110" spans="1:5" ht="14.25" customHeight="1" x14ac:dyDescent="0.2"/>
    <row r="111" spans="1:5" ht="14.25" customHeight="1" x14ac:dyDescent="0.2"/>
    <row r="112" spans="1:5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4.25" customHeight="1" x14ac:dyDescent="0.2"/>
    <row r="1007" ht="14.25" customHeight="1" x14ac:dyDescent="0.2"/>
    <row r="1008" ht="14.25" customHeight="1" x14ac:dyDescent="0.2"/>
    <row r="1009" ht="14.25" customHeight="1" x14ac:dyDescent="0.2"/>
    <row r="1010" ht="14.25" customHeight="1" x14ac:dyDescent="0.2"/>
    <row r="1011" ht="14.25" customHeight="1" x14ac:dyDescent="0.2"/>
    <row r="1012" ht="14.25" customHeight="1" x14ac:dyDescent="0.2"/>
    <row r="1013" ht="14.25" customHeight="1" x14ac:dyDescent="0.2"/>
    <row r="1014" ht="14.25" customHeight="1" x14ac:dyDescent="0.2"/>
    <row r="1015" ht="14.25" customHeight="1" x14ac:dyDescent="0.2"/>
  </sheetData>
  <pageMargins left="0.70866141732283472" right="0.70866141732283472" top="0.74803149606299213" bottom="0.74803149606299213" header="0" footer="0"/>
  <pageSetup paperSize="9" fitToHeight="0" orientation="portrait"/>
  <ignoredErrors>
    <ignoredError sqref="D7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4C6E7"/>
  </sheetPr>
  <dimension ref="A1:AF105"/>
  <sheetViews>
    <sheetView showGridLines="0" workbookViewId="0">
      <pane ySplit="6" topLeftCell="A7" activePane="bottomLeft" state="frozen"/>
      <selection pane="bottomLeft" activeCell="B8" sqref="B8"/>
    </sheetView>
  </sheetViews>
  <sheetFormatPr defaultColWidth="14.42578125" defaultRowHeight="15.75" customHeight="1" x14ac:dyDescent="0.2"/>
  <cols>
    <col min="1" max="1" width="8.7109375" customWidth="1"/>
    <col min="2" max="2" width="26.5703125" customWidth="1"/>
    <col min="3" max="3" width="36.140625" customWidth="1"/>
    <col min="4" max="5" width="14.28515625" customWidth="1"/>
    <col min="6" max="7" width="9" customWidth="1"/>
    <col min="8" max="8" width="4.7109375" customWidth="1"/>
    <col min="9" max="9" width="1.7109375" customWidth="1"/>
    <col min="10" max="11" width="14.28515625" customWidth="1"/>
    <col min="12" max="13" width="9" customWidth="1"/>
    <col min="14" max="14" width="4.7109375" customWidth="1"/>
    <col min="15" max="15" width="6.42578125" customWidth="1"/>
    <col min="16" max="16" width="13.5703125" customWidth="1"/>
    <col min="17" max="17" width="30.28515625" customWidth="1"/>
    <col min="18" max="19" width="25.140625" customWidth="1"/>
    <col min="20" max="20" width="3.7109375" customWidth="1"/>
    <col min="21" max="22" width="8.7109375" customWidth="1"/>
    <col min="23" max="23" width="12.42578125" customWidth="1"/>
    <col min="24" max="24" width="3.85546875" customWidth="1"/>
    <col min="25" max="25" width="8.7109375" customWidth="1"/>
    <col min="26" max="26" width="12.42578125" customWidth="1"/>
    <col min="27" max="27" width="8.7109375" customWidth="1"/>
    <col min="28" max="28" width="3.85546875" customWidth="1"/>
    <col min="29" max="29" width="24.28515625" customWidth="1"/>
    <col min="30" max="31" width="8.7109375" customWidth="1"/>
    <col min="32" max="32" width="26.85546875" customWidth="1"/>
  </cols>
  <sheetData>
    <row r="1" spans="1:32" ht="14.25" customHeight="1" x14ac:dyDescent="0.2">
      <c r="A1" s="4" t="s">
        <v>52</v>
      </c>
      <c r="D1" s="5" t="s">
        <v>249</v>
      </c>
      <c r="P1" s="6" t="s">
        <v>53</v>
      </c>
      <c r="Q1" s="7"/>
      <c r="R1" s="7"/>
      <c r="S1" s="7"/>
      <c r="U1" s="1" t="s">
        <v>0</v>
      </c>
      <c r="V1" s="2"/>
      <c r="W1" s="2"/>
      <c r="X1" s="1"/>
      <c r="Y1" s="2"/>
      <c r="Z1" s="2"/>
      <c r="AA1" s="2"/>
      <c r="AB1" s="1"/>
      <c r="AC1" s="8"/>
    </row>
    <row r="2" spans="1:32" ht="14.25" customHeight="1" x14ac:dyDescent="0.2">
      <c r="A2" s="9" t="s">
        <v>54</v>
      </c>
      <c r="P2" s="7"/>
      <c r="Q2" s="7"/>
      <c r="R2" s="7"/>
      <c r="S2" s="7"/>
      <c r="U2" s="2"/>
      <c r="V2" s="2"/>
      <c r="W2" s="2"/>
      <c r="X2" s="2"/>
      <c r="Y2" s="2"/>
      <c r="Z2" s="2"/>
      <c r="AA2" s="2"/>
      <c r="AB2" s="2"/>
      <c r="AC2" s="10"/>
    </row>
    <row r="3" spans="1:32" ht="4.5" customHeight="1" x14ac:dyDescent="0.2">
      <c r="A3" s="11"/>
      <c r="P3" s="7"/>
      <c r="Q3" s="7"/>
      <c r="R3" s="7"/>
      <c r="S3" s="7"/>
      <c r="U3" s="2"/>
      <c r="V3" s="2"/>
      <c r="W3" s="2"/>
      <c r="X3" s="2"/>
      <c r="Y3" s="2"/>
      <c r="Z3" s="2"/>
      <c r="AA3" s="2"/>
      <c r="AB3" s="2"/>
      <c r="AC3" s="10"/>
    </row>
    <row r="4" spans="1:32" ht="14.25" customHeight="1" x14ac:dyDescent="0.2">
      <c r="A4" s="12" t="s">
        <v>7</v>
      </c>
      <c r="B4" s="13" t="s">
        <v>55</v>
      </c>
      <c r="C4" s="14" t="s">
        <v>44</v>
      </c>
      <c r="D4" s="15" t="s">
        <v>56</v>
      </c>
      <c r="E4" s="16"/>
      <c r="F4" s="16"/>
      <c r="G4" s="16"/>
      <c r="H4" s="16"/>
      <c r="I4" s="17"/>
      <c r="J4" s="18" t="s">
        <v>45</v>
      </c>
      <c r="K4" s="16"/>
      <c r="L4" s="16"/>
      <c r="M4" s="16"/>
      <c r="N4" s="19"/>
      <c r="P4" s="6" t="s">
        <v>2</v>
      </c>
      <c r="Q4" s="6" t="s">
        <v>57</v>
      </c>
      <c r="R4" s="6" t="s">
        <v>58</v>
      </c>
      <c r="S4" s="6" t="s">
        <v>59</v>
      </c>
      <c r="U4" s="1" t="s">
        <v>56</v>
      </c>
      <c r="V4" s="1"/>
      <c r="W4" s="1"/>
      <c r="X4" s="1"/>
      <c r="Y4" s="1" t="s">
        <v>45</v>
      </c>
      <c r="Z4" s="1"/>
      <c r="AA4" s="1"/>
      <c r="AB4" s="1"/>
      <c r="AC4" s="8"/>
    </row>
    <row r="5" spans="1:32" ht="27" customHeight="1" x14ac:dyDescent="0.2">
      <c r="A5" s="20"/>
      <c r="B5" s="21"/>
      <c r="C5" s="22"/>
      <c r="D5" s="215" t="s">
        <v>60</v>
      </c>
      <c r="E5" s="215" t="s">
        <v>61</v>
      </c>
      <c r="F5" s="155" t="s">
        <v>9</v>
      </c>
      <c r="G5" s="156"/>
      <c r="H5" s="220" t="s">
        <v>62</v>
      </c>
      <c r="I5" s="23"/>
      <c r="J5" s="215" t="s">
        <v>60</v>
      </c>
      <c r="K5" s="215" t="s">
        <v>61</v>
      </c>
      <c r="L5" s="155" t="s">
        <v>9</v>
      </c>
      <c r="M5" s="156"/>
      <c r="N5" s="220" t="s">
        <v>62</v>
      </c>
      <c r="O5" s="24"/>
      <c r="P5" s="25"/>
      <c r="Q5" s="25"/>
      <c r="R5" s="25"/>
      <c r="S5" s="25"/>
      <c r="T5" s="26"/>
      <c r="U5" s="27" t="s">
        <v>1</v>
      </c>
      <c r="V5" s="27" t="s">
        <v>10</v>
      </c>
      <c r="W5" s="27" t="s">
        <v>63</v>
      </c>
      <c r="X5" s="27"/>
      <c r="Y5" s="27" t="s">
        <v>1</v>
      </c>
      <c r="Z5" s="27" t="s">
        <v>10</v>
      </c>
      <c r="AA5" s="27" t="s">
        <v>63</v>
      </c>
      <c r="AB5" s="27"/>
      <c r="AC5" s="8" t="s">
        <v>64</v>
      </c>
      <c r="AD5" s="24"/>
      <c r="AE5" s="24"/>
      <c r="AF5" s="24"/>
    </row>
    <row r="6" spans="1:32" ht="14.25" customHeight="1" x14ac:dyDescent="0.2">
      <c r="A6" s="28"/>
      <c r="B6" s="29"/>
      <c r="C6" s="30"/>
      <c r="D6" s="197"/>
      <c r="E6" s="197"/>
      <c r="F6" s="31"/>
      <c r="G6" s="19" t="s">
        <v>8</v>
      </c>
      <c r="H6" s="197"/>
      <c r="I6" s="32"/>
      <c r="J6" s="197"/>
      <c r="K6" s="197"/>
      <c r="L6" s="31"/>
      <c r="M6" s="19" t="s">
        <v>8</v>
      </c>
      <c r="N6" s="197"/>
      <c r="P6" s="25"/>
      <c r="Q6" s="25"/>
      <c r="R6" s="25"/>
      <c r="S6" s="25"/>
      <c r="U6" s="2"/>
      <c r="V6" s="2"/>
      <c r="W6" s="2"/>
      <c r="X6" s="2"/>
      <c r="Y6" s="2"/>
      <c r="Z6" s="2"/>
      <c r="AA6" s="2"/>
      <c r="AB6" s="2"/>
      <c r="AC6" s="10"/>
    </row>
    <row r="7" spans="1:32" ht="14.25" customHeight="1" x14ac:dyDescent="0.2">
      <c r="A7" s="205" t="s">
        <v>65</v>
      </c>
      <c r="B7" s="198" t="s">
        <v>6</v>
      </c>
      <c r="C7" s="109" t="s">
        <v>29</v>
      </c>
      <c r="D7" s="33">
        <f t="shared" ref="D7:D20" si="0">U7</f>
        <v>53.884999999999998</v>
      </c>
      <c r="E7" s="33">
        <v>40.409999999999997</v>
      </c>
      <c r="F7" s="34">
        <f t="shared" ref="F7:F44" si="1">D7-E7</f>
        <v>13.475000000000001</v>
      </c>
      <c r="G7" s="157">
        <f t="shared" ref="G7:G20" si="2">IFERROR(F7/E7,"-")</f>
        <v>0.33345706508290035</v>
      </c>
      <c r="H7" s="35"/>
      <c r="I7" s="36"/>
      <c r="J7" s="34">
        <f t="shared" ref="J7:J20" si="3">Y7</f>
        <v>12.103000000000002</v>
      </c>
      <c r="K7" s="34">
        <v>2.6030000000000015</v>
      </c>
      <c r="L7" s="34">
        <f t="shared" ref="L7:L19" si="4">J7-K7</f>
        <v>9.5</v>
      </c>
      <c r="M7" s="157">
        <f t="shared" ref="M7:M19" si="5">IFERROR(L7/K7,"-")</f>
        <v>3.6496350364963481</v>
      </c>
      <c r="N7" s="35"/>
      <c r="O7" s="37"/>
      <c r="P7" s="38" t="s">
        <v>11</v>
      </c>
      <c r="Q7" s="39" t="s">
        <v>29</v>
      </c>
      <c r="R7" s="39"/>
      <c r="S7" s="39"/>
      <c r="U7" s="40">
        <v>53.884999999999998</v>
      </c>
      <c r="V7" s="40">
        <v>-2.1</v>
      </c>
      <c r="W7" s="3">
        <f t="shared" ref="W7:W70" si="6">V7-E7</f>
        <v>-42.51</v>
      </c>
      <c r="X7" s="2"/>
      <c r="Y7" s="40">
        <v>12.103000000000002</v>
      </c>
      <c r="Z7" s="40">
        <v>-23.4</v>
      </c>
      <c r="AA7" s="3">
        <f t="shared" ref="AA7:AA70" si="7">Z7-K7</f>
        <v>-26.003</v>
      </c>
      <c r="AB7" s="2"/>
      <c r="AC7" s="10"/>
    </row>
    <row r="8" spans="1:32" ht="14.25" customHeight="1" x14ac:dyDescent="0.2">
      <c r="A8" s="196"/>
      <c r="B8" s="199"/>
      <c r="C8" s="158" t="s">
        <v>66</v>
      </c>
      <c r="D8" s="33">
        <f t="shared" si="0"/>
        <v>20.149999999999995</v>
      </c>
      <c r="E8" s="33">
        <v>18.105</v>
      </c>
      <c r="F8" s="33">
        <f t="shared" si="1"/>
        <v>2.0449999999999946</v>
      </c>
      <c r="G8" s="119">
        <f t="shared" si="2"/>
        <v>0.11295222314277793</v>
      </c>
      <c r="H8" s="35"/>
      <c r="I8" s="36"/>
      <c r="J8" s="33">
        <f t="shared" si="3"/>
        <v>14.305999999999999</v>
      </c>
      <c r="K8" s="33">
        <v>2.1560000000000001</v>
      </c>
      <c r="L8" s="33">
        <f t="shared" si="4"/>
        <v>12.149999999999999</v>
      </c>
      <c r="M8" s="119">
        <f t="shared" si="5"/>
        <v>5.6354359925788486</v>
      </c>
      <c r="N8" s="35"/>
      <c r="O8" s="37"/>
      <c r="P8" s="38" t="s">
        <v>11</v>
      </c>
      <c r="Q8" s="7" t="s">
        <v>66</v>
      </c>
      <c r="R8" s="7"/>
      <c r="S8" s="7"/>
      <c r="U8" s="43">
        <v>20.149999999999995</v>
      </c>
      <c r="V8" s="43">
        <v>0</v>
      </c>
      <c r="W8" s="3">
        <f t="shared" si="6"/>
        <v>-18.105</v>
      </c>
      <c r="X8" s="2"/>
      <c r="Y8" s="43">
        <v>14.305999999999999</v>
      </c>
      <c r="Z8" s="43">
        <v>0</v>
      </c>
      <c r="AA8" s="3">
        <f t="shared" si="7"/>
        <v>-2.1560000000000001</v>
      </c>
      <c r="AB8" s="2"/>
      <c r="AC8" s="10"/>
    </row>
    <row r="9" spans="1:32" ht="14.25" customHeight="1" x14ac:dyDescent="0.2">
      <c r="A9" s="196"/>
      <c r="B9" s="199"/>
      <c r="C9" s="158" t="s">
        <v>67</v>
      </c>
      <c r="D9" s="33">
        <f t="shared" si="0"/>
        <v>21.419</v>
      </c>
      <c r="E9" s="33">
        <v>20.776</v>
      </c>
      <c r="F9" s="33">
        <f t="shared" si="1"/>
        <v>0.64300000000000068</v>
      </c>
      <c r="G9" s="119">
        <f t="shared" si="2"/>
        <v>3.0949172121678893E-2</v>
      </c>
      <c r="H9" s="35"/>
      <c r="I9" s="36"/>
      <c r="J9" s="33">
        <f t="shared" si="3"/>
        <v>4.1520000000000001</v>
      </c>
      <c r="K9" s="33">
        <v>3.66</v>
      </c>
      <c r="L9" s="33">
        <f t="shared" si="4"/>
        <v>0.49199999999999999</v>
      </c>
      <c r="M9" s="119">
        <f t="shared" si="5"/>
        <v>0.13442622950819672</v>
      </c>
      <c r="N9" s="35"/>
      <c r="O9" s="37"/>
      <c r="P9" s="38" t="s">
        <v>11</v>
      </c>
      <c r="Q9" s="7" t="s">
        <v>67</v>
      </c>
      <c r="R9" s="7"/>
      <c r="S9" s="7"/>
      <c r="U9" s="43">
        <v>21.419</v>
      </c>
      <c r="V9" s="43">
        <v>0</v>
      </c>
      <c r="W9" s="3">
        <f t="shared" si="6"/>
        <v>-20.776</v>
      </c>
      <c r="X9" s="2"/>
      <c r="Y9" s="43">
        <v>4.1520000000000001</v>
      </c>
      <c r="Z9" s="43">
        <v>0</v>
      </c>
      <c r="AA9" s="3">
        <f t="shared" si="7"/>
        <v>-3.66</v>
      </c>
      <c r="AB9" s="2"/>
      <c r="AC9" s="10"/>
    </row>
    <row r="10" spans="1:32" ht="14.25" customHeight="1" x14ac:dyDescent="0.2">
      <c r="A10" s="196"/>
      <c r="B10" s="199"/>
      <c r="C10" s="158" t="s">
        <v>68</v>
      </c>
      <c r="D10" s="33">
        <f t="shared" si="0"/>
        <v>19.088999999999999</v>
      </c>
      <c r="E10" s="33">
        <v>18.635000000000002</v>
      </c>
      <c r="F10" s="33">
        <f t="shared" si="1"/>
        <v>0.45399999999999707</v>
      </c>
      <c r="G10" s="119">
        <f t="shared" si="2"/>
        <v>2.4362758250603543E-2</v>
      </c>
      <c r="H10" s="35"/>
      <c r="I10" s="36"/>
      <c r="J10" s="33">
        <f t="shared" si="3"/>
        <v>3.4950000000000001</v>
      </c>
      <c r="K10" s="33">
        <v>1.4950000000000001</v>
      </c>
      <c r="L10" s="33">
        <f t="shared" si="4"/>
        <v>2</v>
      </c>
      <c r="M10" s="119">
        <f t="shared" si="5"/>
        <v>1.3377926421404682</v>
      </c>
      <c r="N10" s="35"/>
      <c r="O10" s="37"/>
      <c r="P10" s="38" t="s">
        <v>11</v>
      </c>
      <c r="Q10" s="7" t="s">
        <v>68</v>
      </c>
      <c r="R10" s="7"/>
      <c r="S10" s="7"/>
      <c r="U10" s="43">
        <v>19.088999999999999</v>
      </c>
      <c r="V10" s="43">
        <v>0</v>
      </c>
      <c r="W10" s="3">
        <f t="shared" si="6"/>
        <v>-18.635000000000002</v>
      </c>
      <c r="X10" s="2"/>
      <c r="Y10" s="43">
        <v>3.4950000000000001</v>
      </c>
      <c r="Z10" s="43">
        <v>0</v>
      </c>
      <c r="AA10" s="3">
        <f t="shared" si="7"/>
        <v>-1.4950000000000001</v>
      </c>
      <c r="AB10" s="2"/>
      <c r="AC10" s="10"/>
      <c r="AD10" t="s">
        <v>69</v>
      </c>
    </row>
    <row r="11" spans="1:32" ht="14.25" customHeight="1" x14ac:dyDescent="0.2">
      <c r="A11" s="196"/>
      <c r="B11" s="199"/>
      <c r="C11" s="158" t="s">
        <v>70</v>
      </c>
      <c r="D11" s="33">
        <f t="shared" si="0"/>
        <v>37.830000000000005</v>
      </c>
      <c r="E11" s="33">
        <v>36.316000000000003</v>
      </c>
      <c r="F11" s="33">
        <f t="shared" si="1"/>
        <v>1.5140000000000029</v>
      </c>
      <c r="G11" s="119">
        <f t="shared" si="2"/>
        <v>4.168961339354562E-2</v>
      </c>
      <c r="H11" s="35"/>
      <c r="I11" s="36"/>
      <c r="J11" s="33">
        <f t="shared" si="3"/>
        <v>10.850000000000001</v>
      </c>
      <c r="K11" s="33">
        <v>6.3</v>
      </c>
      <c r="L11" s="33">
        <f t="shared" si="4"/>
        <v>4.5500000000000016</v>
      </c>
      <c r="M11" s="119">
        <f t="shared" si="5"/>
        <v>0.72222222222222254</v>
      </c>
      <c r="N11" s="35"/>
      <c r="O11" s="37"/>
      <c r="P11" s="38" t="s">
        <v>11</v>
      </c>
      <c r="Q11" s="7" t="s">
        <v>70</v>
      </c>
      <c r="R11" s="7"/>
      <c r="S11" s="7"/>
      <c r="U11" s="43">
        <v>37.830000000000005</v>
      </c>
      <c r="V11" s="43">
        <v>0</v>
      </c>
      <c r="W11" s="3">
        <f t="shared" si="6"/>
        <v>-36.316000000000003</v>
      </c>
      <c r="X11" s="2"/>
      <c r="Y11" s="43">
        <v>10.850000000000001</v>
      </c>
      <c r="Z11" s="43">
        <v>0</v>
      </c>
      <c r="AA11" s="3">
        <f t="shared" si="7"/>
        <v>-6.3</v>
      </c>
      <c r="AB11" s="2"/>
      <c r="AC11" s="10"/>
      <c r="AD11" t="s">
        <v>71</v>
      </c>
    </row>
    <row r="12" spans="1:32" ht="14.25" customHeight="1" x14ac:dyDescent="0.2">
      <c r="A12" s="196"/>
      <c r="B12" s="199"/>
      <c r="C12" s="158" t="s">
        <v>72</v>
      </c>
      <c r="D12" s="33">
        <f t="shared" si="0"/>
        <v>13.754999999999999</v>
      </c>
      <c r="E12" s="33">
        <v>13.807</v>
      </c>
      <c r="F12" s="33">
        <f t="shared" si="1"/>
        <v>-5.2000000000001378E-2</v>
      </c>
      <c r="G12" s="119">
        <f t="shared" si="2"/>
        <v>-3.7662055479105801E-3</v>
      </c>
      <c r="H12" s="35"/>
      <c r="I12" s="36"/>
      <c r="J12" s="33">
        <f t="shared" si="3"/>
        <v>2.7830000000000004</v>
      </c>
      <c r="K12" s="33">
        <v>1.7829999999999999</v>
      </c>
      <c r="L12" s="33">
        <f t="shared" si="4"/>
        <v>1.0000000000000004</v>
      </c>
      <c r="M12" s="119">
        <f t="shared" si="5"/>
        <v>0.56085249579360652</v>
      </c>
      <c r="N12" s="35"/>
      <c r="O12" s="37"/>
      <c r="P12" s="38" t="s">
        <v>11</v>
      </c>
      <c r="Q12" s="7" t="s">
        <v>72</v>
      </c>
      <c r="R12" s="7"/>
      <c r="S12" s="7"/>
      <c r="U12" s="43">
        <v>13.754999999999999</v>
      </c>
      <c r="V12" s="43">
        <v>0</v>
      </c>
      <c r="W12" s="3">
        <f t="shared" si="6"/>
        <v>-13.807</v>
      </c>
      <c r="X12" s="2"/>
      <c r="Y12" s="43">
        <v>2.7830000000000004</v>
      </c>
      <c r="Z12" s="43">
        <v>0</v>
      </c>
      <c r="AA12" s="3">
        <f t="shared" si="7"/>
        <v>-1.7829999999999999</v>
      </c>
      <c r="AB12" s="2"/>
      <c r="AC12" s="10"/>
    </row>
    <row r="13" spans="1:32" ht="14.25" customHeight="1" x14ac:dyDescent="0.2">
      <c r="A13" s="196"/>
      <c r="B13" s="199"/>
      <c r="C13" s="158" t="s">
        <v>31</v>
      </c>
      <c r="D13" s="33">
        <f t="shared" si="0"/>
        <v>43.575000000000003</v>
      </c>
      <c r="E13" s="33">
        <v>37.539000000000001</v>
      </c>
      <c r="F13" s="33">
        <f t="shared" si="1"/>
        <v>6.0360000000000014</v>
      </c>
      <c r="G13" s="119">
        <f t="shared" si="2"/>
        <v>0.16079277551346602</v>
      </c>
      <c r="H13" s="35"/>
      <c r="I13" s="36"/>
      <c r="J13" s="33">
        <f t="shared" si="3"/>
        <v>11.441000000000003</v>
      </c>
      <c r="K13" s="33">
        <v>2.5009999999999977</v>
      </c>
      <c r="L13" s="33">
        <f t="shared" si="4"/>
        <v>8.9400000000000048</v>
      </c>
      <c r="M13" s="119">
        <f t="shared" si="5"/>
        <v>3.5745701719312328</v>
      </c>
      <c r="N13" s="35"/>
      <c r="O13" s="37"/>
      <c r="P13" s="38" t="s">
        <v>11</v>
      </c>
      <c r="Q13" s="7" t="s">
        <v>31</v>
      </c>
      <c r="R13" s="7"/>
      <c r="S13" s="7"/>
      <c r="U13" s="40">
        <v>43.575000000000003</v>
      </c>
      <c r="V13" s="40">
        <v>-2.2999999999999998</v>
      </c>
      <c r="W13" s="3">
        <f t="shared" si="6"/>
        <v>-39.838999999999999</v>
      </c>
      <c r="X13" s="2"/>
      <c r="Y13" s="40">
        <v>11.441000000000003</v>
      </c>
      <c r="Z13" s="40">
        <v>-23.6</v>
      </c>
      <c r="AA13" s="3">
        <f t="shared" si="7"/>
        <v>-26.100999999999999</v>
      </c>
      <c r="AB13" s="2"/>
      <c r="AC13" s="10"/>
    </row>
    <row r="14" spans="1:32" ht="14.25" customHeight="1" x14ac:dyDescent="0.2">
      <c r="A14" s="196"/>
      <c r="B14" s="199"/>
      <c r="C14" s="158" t="s">
        <v>73</v>
      </c>
      <c r="D14" s="33">
        <f t="shared" si="0"/>
        <v>40.958000000000006</v>
      </c>
      <c r="E14" s="33">
        <v>35.994999999999997</v>
      </c>
      <c r="F14" s="33">
        <f t="shared" si="1"/>
        <v>4.9630000000000081</v>
      </c>
      <c r="G14" s="119">
        <f t="shared" si="2"/>
        <v>0.13788026114738181</v>
      </c>
      <c r="H14" s="35"/>
      <c r="I14" s="36"/>
      <c r="J14" s="33">
        <f t="shared" si="3"/>
        <v>6.2279999999999998</v>
      </c>
      <c r="K14" s="33">
        <v>2.44</v>
      </c>
      <c r="L14" s="33">
        <f t="shared" si="4"/>
        <v>3.7879999999999998</v>
      </c>
      <c r="M14" s="119">
        <f t="shared" si="5"/>
        <v>1.5524590163934426</v>
      </c>
      <c r="N14" s="35"/>
      <c r="O14" s="37"/>
      <c r="P14" s="38" t="s">
        <v>11</v>
      </c>
      <c r="Q14" s="7" t="s">
        <v>73</v>
      </c>
      <c r="R14" s="7"/>
      <c r="S14" s="7"/>
      <c r="U14" s="43">
        <v>40.958000000000006</v>
      </c>
      <c r="V14" s="43">
        <v>0</v>
      </c>
      <c r="W14" s="3">
        <f t="shared" si="6"/>
        <v>-35.994999999999997</v>
      </c>
      <c r="X14" s="2"/>
      <c r="Y14" s="43">
        <v>6.2279999999999998</v>
      </c>
      <c r="Z14" s="43">
        <v>0</v>
      </c>
      <c r="AA14" s="3">
        <f t="shared" si="7"/>
        <v>-2.44</v>
      </c>
      <c r="AB14" s="2"/>
      <c r="AC14" s="10"/>
    </row>
    <row r="15" spans="1:32" ht="14.25" customHeight="1" x14ac:dyDescent="0.2">
      <c r="A15" s="196"/>
      <c r="B15" s="199"/>
      <c r="C15" s="158" t="s">
        <v>74</v>
      </c>
      <c r="D15" s="33">
        <f t="shared" si="0"/>
        <v>38.355000000000004</v>
      </c>
      <c r="E15" s="33">
        <v>35.792000000000002</v>
      </c>
      <c r="F15" s="33">
        <f t="shared" si="1"/>
        <v>2.5630000000000024</v>
      </c>
      <c r="G15" s="119">
        <f t="shared" si="2"/>
        <v>7.1608180599016608E-2</v>
      </c>
      <c r="H15" s="35"/>
      <c r="I15" s="36"/>
      <c r="J15" s="33">
        <f t="shared" si="3"/>
        <v>127.28300000000002</v>
      </c>
      <c r="K15" s="33">
        <v>1.9030000000000005</v>
      </c>
      <c r="L15" s="33">
        <f t="shared" si="4"/>
        <v>125.38000000000001</v>
      </c>
      <c r="M15" s="119">
        <f t="shared" si="5"/>
        <v>65.885444035733045</v>
      </c>
      <c r="N15" s="35"/>
      <c r="O15" s="37"/>
      <c r="P15" s="38" t="s">
        <v>11</v>
      </c>
      <c r="Q15" s="7" t="s">
        <v>33</v>
      </c>
      <c r="R15" s="7"/>
      <c r="S15" s="7"/>
      <c r="U15" s="40">
        <v>38.355000000000004</v>
      </c>
      <c r="V15" s="40">
        <v>-1.8</v>
      </c>
      <c r="W15" s="3">
        <f t="shared" si="6"/>
        <v>-37.591999999999999</v>
      </c>
      <c r="X15" s="2"/>
      <c r="Y15" s="40">
        <v>127.28300000000002</v>
      </c>
      <c r="Z15" s="40">
        <v>-11.1</v>
      </c>
      <c r="AA15" s="3">
        <f t="shared" si="7"/>
        <v>-13.003</v>
      </c>
      <c r="AB15" s="2"/>
      <c r="AC15" s="10"/>
    </row>
    <row r="16" spans="1:32" ht="14.25" customHeight="1" x14ac:dyDescent="0.2">
      <c r="A16" s="196"/>
      <c r="B16" s="199"/>
      <c r="C16" s="158" t="s">
        <v>75</v>
      </c>
      <c r="D16" s="33">
        <f t="shared" si="0"/>
        <v>23.858999999999998</v>
      </c>
      <c r="E16" s="33">
        <v>22.19</v>
      </c>
      <c r="F16" s="33">
        <f t="shared" si="1"/>
        <v>1.6689999999999969</v>
      </c>
      <c r="G16" s="119">
        <f t="shared" si="2"/>
        <v>7.5214060387561829E-2</v>
      </c>
      <c r="H16" s="35"/>
      <c r="I16" s="36"/>
      <c r="J16" s="33">
        <f t="shared" si="3"/>
        <v>7.89</v>
      </c>
      <c r="K16" s="33">
        <v>1.4319999999999999</v>
      </c>
      <c r="L16" s="33">
        <f t="shared" si="4"/>
        <v>6.4580000000000002</v>
      </c>
      <c r="M16" s="119">
        <f t="shared" si="5"/>
        <v>4.5097765363128497</v>
      </c>
      <c r="N16" s="35"/>
      <c r="O16" s="37"/>
      <c r="P16" s="38" t="s">
        <v>11</v>
      </c>
      <c r="Q16" s="7" t="s">
        <v>76</v>
      </c>
      <c r="R16" s="7"/>
      <c r="S16" s="7"/>
      <c r="U16" s="43">
        <v>23.858999999999998</v>
      </c>
      <c r="V16" s="43">
        <v>0</v>
      </c>
      <c r="W16" s="3">
        <f t="shared" si="6"/>
        <v>-22.19</v>
      </c>
      <c r="X16" s="2"/>
      <c r="Y16" s="43">
        <v>7.89</v>
      </c>
      <c r="Z16" s="43">
        <v>0</v>
      </c>
      <c r="AA16" s="3">
        <f t="shared" si="7"/>
        <v>-1.4319999999999999</v>
      </c>
      <c r="AB16" s="2"/>
      <c r="AC16" s="10"/>
      <c r="AD16" t="s">
        <v>77</v>
      </c>
    </row>
    <row r="17" spans="1:30" ht="14.25" customHeight="1" x14ac:dyDescent="0.2">
      <c r="A17" s="196"/>
      <c r="B17" s="199"/>
      <c r="C17" s="158" t="s">
        <v>78</v>
      </c>
      <c r="D17" s="33">
        <f t="shared" si="0"/>
        <v>94.414000000000001</v>
      </c>
      <c r="E17" s="33">
        <v>91.596000000000004</v>
      </c>
      <c r="F17" s="33">
        <f t="shared" si="1"/>
        <v>2.8179999999999978</v>
      </c>
      <c r="G17" s="119">
        <f t="shared" si="2"/>
        <v>3.0765535612908835E-2</v>
      </c>
      <c r="H17" s="35"/>
      <c r="I17" s="36"/>
      <c r="J17" s="33">
        <f t="shared" si="3"/>
        <v>4.6680000000000001</v>
      </c>
      <c r="K17" s="33">
        <v>3.2210000000000001</v>
      </c>
      <c r="L17" s="33">
        <f t="shared" si="4"/>
        <v>1.4470000000000001</v>
      </c>
      <c r="M17" s="119">
        <f t="shared" si="5"/>
        <v>0.44923936665631792</v>
      </c>
      <c r="N17" s="35"/>
      <c r="O17" s="37"/>
      <c r="P17" s="38" t="s">
        <v>11</v>
      </c>
      <c r="Q17" s="7" t="s">
        <v>78</v>
      </c>
      <c r="R17" s="7"/>
      <c r="S17" s="7"/>
      <c r="U17" s="43">
        <v>94.414000000000001</v>
      </c>
      <c r="V17" s="43">
        <v>0</v>
      </c>
      <c r="W17" s="3">
        <f t="shared" si="6"/>
        <v>-91.596000000000004</v>
      </c>
      <c r="X17" s="2"/>
      <c r="Y17" s="43">
        <v>4.6680000000000001</v>
      </c>
      <c r="Z17" s="43">
        <v>0</v>
      </c>
      <c r="AA17" s="3">
        <f t="shared" si="7"/>
        <v>-3.2210000000000001</v>
      </c>
      <c r="AB17" s="2"/>
      <c r="AC17" s="10"/>
      <c r="AD17" t="s">
        <v>72</v>
      </c>
    </row>
    <row r="18" spans="1:30" ht="14.25" customHeight="1" x14ac:dyDescent="0.2">
      <c r="A18" s="196"/>
      <c r="B18" s="199"/>
      <c r="C18" s="158" t="s">
        <v>79</v>
      </c>
      <c r="D18" s="33">
        <f t="shared" si="0"/>
        <v>26.59</v>
      </c>
      <c r="E18" s="33">
        <v>26.887</v>
      </c>
      <c r="F18" s="33">
        <f t="shared" si="1"/>
        <v>-0.2970000000000006</v>
      </c>
      <c r="G18" s="119">
        <f t="shared" si="2"/>
        <v>-1.104623052032583E-2</v>
      </c>
      <c r="H18" s="35"/>
      <c r="I18" s="36"/>
      <c r="J18" s="33">
        <f t="shared" si="3"/>
        <v>7</v>
      </c>
      <c r="K18" s="33">
        <v>7</v>
      </c>
      <c r="L18" s="33">
        <f t="shared" si="4"/>
        <v>0</v>
      </c>
      <c r="M18" s="119">
        <f t="shared" si="5"/>
        <v>0</v>
      </c>
      <c r="N18" s="35"/>
      <c r="O18" s="37"/>
      <c r="P18" s="38" t="s">
        <v>11</v>
      </c>
      <c r="Q18" s="45" t="s">
        <v>80</v>
      </c>
      <c r="R18" s="45" t="s">
        <v>47</v>
      </c>
      <c r="S18" s="7" t="s">
        <v>42</v>
      </c>
      <c r="U18" s="43">
        <v>26.59</v>
      </c>
      <c r="V18" s="43">
        <v>0</v>
      </c>
      <c r="W18" s="3">
        <f t="shared" si="6"/>
        <v>-26.887</v>
      </c>
      <c r="X18" s="2"/>
      <c r="Y18" s="43">
        <v>7</v>
      </c>
      <c r="Z18" s="43">
        <v>0</v>
      </c>
      <c r="AA18" s="3">
        <f t="shared" si="7"/>
        <v>-7</v>
      </c>
      <c r="AB18" s="2"/>
      <c r="AC18" s="10"/>
      <c r="AD18" t="s">
        <v>81</v>
      </c>
    </row>
    <row r="19" spans="1:30" ht="14.25" customHeight="1" x14ac:dyDescent="0.2">
      <c r="A19" s="196"/>
      <c r="B19" s="199"/>
      <c r="C19" s="158" t="s">
        <v>30</v>
      </c>
      <c r="D19" s="33">
        <f t="shared" si="0"/>
        <v>6.3279999999999994</v>
      </c>
      <c r="E19" s="33">
        <v>6.2</v>
      </c>
      <c r="F19" s="33">
        <f t="shared" si="1"/>
        <v>0.12799999999999923</v>
      </c>
      <c r="G19" s="119">
        <f t="shared" si="2"/>
        <v>2.0645161290322456E-2</v>
      </c>
      <c r="H19" s="35"/>
      <c r="I19" s="36"/>
      <c r="J19" s="33">
        <f t="shared" si="3"/>
        <v>58.1</v>
      </c>
      <c r="K19" s="33">
        <v>58.1</v>
      </c>
      <c r="L19" s="33">
        <f t="shared" si="4"/>
        <v>0</v>
      </c>
      <c r="M19" s="119">
        <f t="shared" si="5"/>
        <v>0</v>
      </c>
      <c r="N19" s="35"/>
      <c r="O19" s="37"/>
      <c r="P19" s="38" t="s">
        <v>11</v>
      </c>
      <c r="Q19" s="7"/>
      <c r="R19" s="45"/>
      <c r="S19" s="45"/>
      <c r="U19" s="40">
        <v>6.3279999999999994</v>
      </c>
      <c r="V19" s="40">
        <v>6.2</v>
      </c>
      <c r="W19" s="3">
        <f t="shared" si="6"/>
        <v>0</v>
      </c>
      <c r="X19" s="2"/>
      <c r="Y19" s="40">
        <v>58.1</v>
      </c>
      <c r="Z19" s="40">
        <v>58.1</v>
      </c>
      <c r="AA19" s="3">
        <f t="shared" si="7"/>
        <v>0</v>
      </c>
      <c r="AB19" s="2"/>
      <c r="AC19" s="46" t="s">
        <v>82</v>
      </c>
      <c r="AD19" t="s">
        <v>70</v>
      </c>
    </row>
    <row r="20" spans="1:30" ht="14.25" customHeight="1" x14ac:dyDescent="0.2">
      <c r="A20" s="197"/>
      <c r="B20" s="200"/>
      <c r="C20" s="159" t="s">
        <v>250</v>
      </c>
      <c r="D20" s="33">
        <f t="shared" si="0"/>
        <v>174.45999999999998</v>
      </c>
      <c r="E20" s="33">
        <v>171.28899999999999</v>
      </c>
      <c r="F20" s="33">
        <f t="shared" si="1"/>
        <v>3.1709999999999923</v>
      </c>
      <c r="G20" s="119">
        <f t="shared" si="2"/>
        <v>1.8512572319296584E-2</v>
      </c>
      <c r="H20" s="35"/>
      <c r="I20" s="36"/>
      <c r="J20" s="33">
        <f t="shared" si="3"/>
        <v>0</v>
      </c>
      <c r="K20" s="33"/>
      <c r="L20" s="33"/>
      <c r="M20" s="119"/>
      <c r="N20" s="35"/>
      <c r="O20" s="37"/>
      <c r="P20" s="38" t="s">
        <v>11</v>
      </c>
      <c r="Q20" s="7"/>
      <c r="R20" s="7"/>
      <c r="S20" s="7"/>
      <c r="U20" s="43">
        <v>174.45999999999998</v>
      </c>
      <c r="V20" s="43">
        <v>0</v>
      </c>
      <c r="W20" s="3">
        <f t="shared" si="6"/>
        <v>-171.28899999999999</v>
      </c>
      <c r="X20" s="2"/>
      <c r="Y20" s="43">
        <v>0</v>
      </c>
      <c r="Z20" s="43">
        <v>0</v>
      </c>
      <c r="AA20" s="3">
        <f t="shared" si="7"/>
        <v>0</v>
      </c>
      <c r="AB20" s="2"/>
      <c r="AC20" s="10"/>
      <c r="AD20" t="s">
        <v>68</v>
      </c>
    </row>
    <row r="21" spans="1:30" ht="14.25" customHeight="1" x14ac:dyDescent="0.2">
      <c r="A21" s="49" t="str">
        <f>"Sub Total - "&amp;B7</f>
        <v>Sub Total - Museums Galleries and Libraries</v>
      </c>
      <c r="B21" s="50"/>
      <c r="C21" s="117"/>
      <c r="D21" s="52">
        <f t="shared" ref="D21:E21" si="8">SUM(D7:D20)</f>
        <v>614.66699999999992</v>
      </c>
      <c r="E21" s="52">
        <f t="shared" si="8"/>
        <v>575.53700000000003</v>
      </c>
      <c r="F21" s="52">
        <f t="shared" si="1"/>
        <v>39.129999999999882</v>
      </c>
      <c r="G21" s="160">
        <f>F21/E21</f>
        <v>6.7988678399477143E-2</v>
      </c>
      <c r="H21" s="54">
        <v>1</v>
      </c>
      <c r="I21" s="55"/>
      <c r="J21" s="52">
        <f t="shared" ref="J21:K21" si="9">SUM(J7:J20)</f>
        <v>270.29900000000004</v>
      </c>
      <c r="K21" s="52">
        <f t="shared" si="9"/>
        <v>94.593999999999994</v>
      </c>
      <c r="L21" s="52">
        <f t="shared" ref="L21:L36" si="10">J21-K21</f>
        <v>175.70500000000004</v>
      </c>
      <c r="M21" s="160">
        <f>L21/K21</f>
        <v>1.8574645326342056</v>
      </c>
      <c r="N21" s="54">
        <v>7</v>
      </c>
      <c r="O21" s="37"/>
      <c r="P21" s="38" t="s">
        <v>11</v>
      </c>
      <c r="Q21" s="7"/>
      <c r="R21" s="7"/>
      <c r="S21" s="7"/>
      <c r="U21" s="56">
        <f t="shared" ref="U21:V21" si="11">SUM(U7:U20)</f>
        <v>614.66699999999992</v>
      </c>
      <c r="V21" s="56">
        <f t="shared" si="11"/>
        <v>0</v>
      </c>
      <c r="W21" s="57">
        <f t="shared" si="6"/>
        <v>-575.53700000000003</v>
      </c>
      <c r="X21" s="58"/>
      <c r="Y21" s="56">
        <f t="shared" ref="Y21:Z21" si="12">SUM(Y7:Y20)</f>
        <v>270.29900000000004</v>
      </c>
      <c r="Z21" s="56">
        <f t="shared" si="12"/>
        <v>0</v>
      </c>
      <c r="AA21" s="57">
        <f t="shared" si="7"/>
        <v>-94.593999999999994</v>
      </c>
      <c r="AB21" s="2"/>
      <c r="AC21" s="10"/>
      <c r="AD21" t="s">
        <v>87</v>
      </c>
    </row>
    <row r="22" spans="1:30" ht="14.25" customHeight="1" x14ac:dyDescent="0.2">
      <c r="A22" s="205" t="s">
        <v>88</v>
      </c>
      <c r="B22" s="206" t="s">
        <v>12</v>
      </c>
      <c r="C22" s="109" t="s">
        <v>89</v>
      </c>
      <c r="D22" s="33">
        <f t="shared" ref="D22:D29" si="13">U22</f>
        <v>461.21100000000001</v>
      </c>
      <c r="E22" s="33">
        <v>465.05599999999998</v>
      </c>
      <c r="F22" s="33">
        <f t="shared" si="1"/>
        <v>-3.8449999999999704</v>
      </c>
      <c r="G22" s="119">
        <f t="shared" ref="G22:G29" si="14">IFERROR(F22/E22,"-")</f>
        <v>-8.2678215096675892E-3</v>
      </c>
      <c r="H22" s="35"/>
      <c r="I22" s="36"/>
      <c r="J22" s="33">
        <f t="shared" ref="J22:J29" si="15">Y22</f>
        <v>26.643999999999998</v>
      </c>
      <c r="K22" s="33">
        <v>21.143999999999998</v>
      </c>
      <c r="L22" s="33">
        <f t="shared" si="10"/>
        <v>5.5</v>
      </c>
      <c r="M22" s="119">
        <f t="shared" ref="M22:M29" si="16">IFERROR(L22/K22,"-")</f>
        <v>0.26012107453651157</v>
      </c>
      <c r="N22" s="35"/>
      <c r="O22" s="37"/>
      <c r="P22" s="38" t="s">
        <v>13</v>
      </c>
      <c r="Q22" s="7" t="s">
        <v>89</v>
      </c>
      <c r="R22" s="7"/>
      <c r="S22" s="7"/>
      <c r="U22" s="43">
        <v>461.21100000000001</v>
      </c>
      <c r="V22" s="43">
        <v>0</v>
      </c>
      <c r="W22" s="3">
        <f t="shared" si="6"/>
        <v>-465.05599999999998</v>
      </c>
      <c r="X22" s="2"/>
      <c r="Y22" s="43">
        <v>26.643999999999998</v>
      </c>
      <c r="Z22" s="43">
        <v>0</v>
      </c>
      <c r="AA22" s="3">
        <f t="shared" si="7"/>
        <v>-21.143999999999998</v>
      </c>
      <c r="AB22" s="2"/>
      <c r="AC22" s="46" t="s">
        <v>90</v>
      </c>
    </row>
    <row r="23" spans="1:30" ht="14.25" customHeight="1" x14ac:dyDescent="0.2">
      <c r="A23" s="196"/>
      <c r="B23" s="199"/>
      <c r="C23" s="158" t="s">
        <v>91</v>
      </c>
      <c r="D23" s="33">
        <f t="shared" si="13"/>
        <v>2.4020000000000001</v>
      </c>
      <c r="E23" s="33">
        <v>2.4380000000000002</v>
      </c>
      <c r="F23" s="33">
        <f t="shared" si="1"/>
        <v>-3.6000000000000032E-2</v>
      </c>
      <c r="G23" s="119">
        <f t="shared" si="14"/>
        <v>-1.476620180475801E-2</v>
      </c>
      <c r="H23" s="35"/>
      <c r="I23" s="36"/>
      <c r="J23" s="33">
        <f t="shared" si="15"/>
        <v>0.25</v>
      </c>
      <c r="K23" s="33">
        <v>0.25</v>
      </c>
      <c r="L23" s="33">
        <f t="shared" si="10"/>
        <v>0</v>
      </c>
      <c r="M23" s="119">
        <f t="shared" si="16"/>
        <v>0</v>
      </c>
      <c r="N23" s="35"/>
      <c r="O23" s="37"/>
      <c r="P23" s="38" t="s">
        <v>13</v>
      </c>
      <c r="Q23" s="7" t="s">
        <v>91</v>
      </c>
      <c r="R23" s="7"/>
      <c r="S23" s="7"/>
      <c r="U23" s="43">
        <v>2.4020000000000001</v>
      </c>
      <c r="V23" s="43">
        <v>0</v>
      </c>
      <c r="W23" s="3">
        <f t="shared" si="6"/>
        <v>-2.4380000000000002</v>
      </c>
      <c r="X23" s="2"/>
      <c r="Y23" s="43">
        <v>0.25</v>
      </c>
      <c r="Z23" s="43">
        <v>0</v>
      </c>
      <c r="AA23" s="3">
        <f t="shared" si="7"/>
        <v>-0.25</v>
      </c>
      <c r="AB23" s="2"/>
      <c r="AC23" s="10"/>
    </row>
    <row r="24" spans="1:30" ht="14.25" customHeight="1" x14ac:dyDescent="0.2">
      <c r="A24" s="196"/>
      <c r="B24" s="199"/>
      <c r="C24" s="158" t="s">
        <v>92</v>
      </c>
      <c r="D24" s="33">
        <f t="shared" si="13"/>
        <v>69.420999999999992</v>
      </c>
      <c r="E24" s="161">
        <f>68.392-E27</f>
        <v>66.891999999999996</v>
      </c>
      <c r="F24" s="33">
        <f t="shared" si="1"/>
        <v>2.5289999999999964</v>
      </c>
      <c r="G24" s="119">
        <f t="shared" si="14"/>
        <v>3.7807211624708431E-2</v>
      </c>
      <c r="H24" s="35"/>
      <c r="I24" s="36"/>
      <c r="J24" s="33">
        <f t="shared" si="15"/>
        <v>22.489000000000001</v>
      </c>
      <c r="K24" s="161">
        <f>15.209-K27</f>
        <v>11.709</v>
      </c>
      <c r="L24" s="33">
        <f t="shared" si="10"/>
        <v>10.780000000000001</v>
      </c>
      <c r="M24" s="119">
        <f t="shared" si="16"/>
        <v>0.92065932188914523</v>
      </c>
      <c r="N24" s="35"/>
      <c r="O24" s="37"/>
      <c r="P24" s="38" t="s">
        <v>13</v>
      </c>
      <c r="Q24" s="7" t="s">
        <v>93</v>
      </c>
      <c r="R24" s="7"/>
      <c r="S24" s="7"/>
      <c r="U24" s="40">
        <v>69.420999999999992</v>
      </c>
      <c r="V24" s="43">
        <v>0</v>
      </c>
      <c r="W24" s="3">
        <f t="shared" si="6"/>
        <v>-66.891999999999996</v>
      </c>
      <c r="X24" s="2"/>
      <c r="Y24" s="40">
        <v>22.489000000000001</v>
      </c>
      <c r="Z24" s="43">
        <v>0</v>
      </c>
      <c r="AA24" s="3">
        <f t="shared" si="7"/>
        <v>-11.709</v>
      </c>
      <c r="AB24" s="2"/>
      <c r="AC24" s="64" t="s">
        <v>94</v>
      </c>
    </row>
    <row r="25" spans="1:30" ht="14.25" customHeight="1" x14ac:dyDescent="0.2">
      <c r="A25" s="196"/>
      <c r="B25" s="199"/>
      <c r="C25" s="158" t="s">
        <v>87</v>
      </c>
      <c r="D25" s="33">
        <f t="shared" si="13"/>
        <v>1.37</v>
      </c>
      <c r="E25" s="33">
        <v>0.1</v>
      </c>
      <c r="F25" s="33">
        <f t="shared" si="1"/>
        <v>1.27</v>
      </c>
      <c r="G25" s="119">
        <f t="shared" si="14"/>
        <v>12.7</v>
      </c>
      <c r="H25" s="35"/>
      <c r="I25" s="36"/>
      <c r="J25" s="33">
        <f t="shared" si="15"/>
        <v>4.9000000000000004</v>
      </c>
      <c r="K25" s="33">
        <v>4.9000000000000004</v>
      </c>
      <c r="L25" s="33">
        <f t="shared" si="10"/>
        <v>0</v>
      </c>
      <c r="M25" s="119">
        <f t="shared" si="16"/>
        <v>0</v>
      </c>
      <c r="N25" s="35"/>
      <c r="O25" s="37"/>
      <c r="P25" s="38" t="s">
        <v>13</v>
      </c>
      <c r="Q25" s="7" t="s">
        <v>87</v>
      </c>
      <c r="R25" s="7"/>
      <c r="S25" s="7"/>
      <c r="U25" s="43">
        <v>1.37</v>
      </c>
      <c r="V25" s="43">
        <v>0</v>
      </c>
      <c r="W25" s="3">
        <f t="shared" si="6"/>
        <v>-0.1</v>
      </c>
      <c r="X25" s="2"/>
      <c r="Y25" s="43">
        <v>4.9000000000000004</v>
      </c>
      <c r="Z25" s="43">
        <v>0</v>
      </c>
      <c r="AA25" s="3">
        <f t="shared" si="7"/>
        <v>-4.9000000000000004</v>
      </c>
      <c r="AB25" s="2"/>
      <c r="AC25" s="10"/>
      <c r="AD25" t="s">
        <v>91</v>
      </c>
    </row>
    <row r="26" spans="1:30" ht="14.25" customHeight="1" x14ac:dyDescent="0.2">
      <c r="A26" s="196"/>
      <c r="B26" s="199"/>
      <c r="C26" s="158" t="s">
        <v>25</v>
      </c>
      <c r="D26" s="33">
        <f t="shared" si="13"/>
        <v>36.799999999999997</v>
      </c>
      <c r="E26" s="33">
        <v>17.035</v>
      </c>
      <c r="F26" s="33">
        <f t="shared" si="1"/>
        <v>19.764999999999997</v>
      </c>
      <c r="G26" s="119">
        <f t="shared" si="14"/>
        <v>1.1602582917522746</v>
      </c>
      <c r="H26" s="35"/>
      <c r="I26" s="36"/>
      <c r="J26" s="33">
        <f t="shared" si="15"/>
        <v>0</v>
      </c>
      <c r="K26" s="33"/>
      <c r="L26" s="33">
        <f t="shared" si="10"/>
        <v>0</v>
      </c>
      <c r="M26" s="119" t="str">
        <f t="shared" si="16"/>
        <v>-</v>
      </c>
      <c r="N26" s="35"/>
      <c r="O26" s="37"/>
      <c r="P26" s="38" t="s">
        <v>13</v>
      </c>
      <c r="Q26" s="7"/>
      <c r="R26" s="45" t="s">
        <v>47</v>
      </c>
      <c r="S26" s="7" t="s">
        <v>25</v>
      </c>
      <c r="U26" s="43">
        <v>36.799999999999997</v>
      </c>
      <c r="V26" s="43">
        <v>0</v>
      </c>
      <c r="W26" s="3">
        <f t="shared" si="6"/>
        <v>-17.035</v>
      </c>
      <c r="X26" s="2"/>
      <c r="Y26" s="43">
        <v>0</v>
      </c>
      <c r="Z26" s="43">
        <v>0</v>
      </c>
      <c r="AA26" s="3">
        <f t="shared" si="7"/>
        <v>0</v>
      </c>
      <c r="AB26" s="2"/>
      <c r="AC26" s="10"/>
    </row>
    <row r="27" spans="1:30" ht="14.25" customHeight="1" x14ac:dyDescent="0.2">
      <c r="A27" s="196"/>
      <c r="B27" s="199"/>
      <c r="C27" s="162" t="s">
        <v>36</v>
      </c>
      <c r="D27" s="33">
        <f t="shared" si="13"/>
        <v>1.5</v>
      </c>
      <c r="E27" s="163">
        <v>1.5</v>
      </c>
      <c r="F27" s="33">
        <f t="shared" si="1"/>
        <v>0</v>
      </c>
      <c r="G27" s="119">
        <f t="shared" si="14"/>
        <v>0</v>
      </c>
      <c r="H27" s="35"/>
      <c r="I27" s="36"/>
      <c r="J27" s="33">
        <f t="shared" si="15"/>
        <v>3.5</v>
      </c>
      <c r="K27" s="163">
        <v>3.5</v>
      </c>
      <c r="L27" s="33">
        <f t="shared" si="10"/>
        <v>0</v>
      </c>
      <c r="M27" s="119">
        <f t="shared" si="16"/>
        <v>0</v>
      </c>
      <c r="N27" s="35"/>
      <c r="O27" s="37"/>
      <c r="P27" s="38" t="s">
        <v>13</v>
      </c>
      <c r="Q27" s="45"/>
      <c r="R27" s="45" t="s">
        <v>47</v>
      </c>
      <c r="S27" s="61" t="s">
        <v>36</v>
      </c>
      <c r="U27" s="40">
        <v>1.5</v>
      </c>
      <c r="V27" s="40">
        <v>1.5</v>
      </c>
      <c r="W27" s="3">
        <f t="shared" si="6"/>
        <v>0</v>
      </c>
      <c r="X27" s="2"/>
      <c r="Y27" s="40">
        <v>3.5</v>
      </c>
      <c r="Z27" s="40">
        <v>3.5</v>
      </c>
      <c r="AA27" s="3">
        <f t="shared" si="7"/>
        <v>0</v>
      </c>
      <c r="AB27" s="2"/>
      <c r="AC27" s="46"/>
    </row>
    <row r="28" spans="1:30" ht="14.25" customHeight="1" x14ac:dyDescent="0.2">
      <c r="A28" s="196"/>
      <c r="B28" s="199"/>
      <c r="C28" s="158" t="s">
        <v>95</v>
      </c>
      <c r="D28" s="33">
        <f t="shared" si="13"/>
        <v>-65.047000000000011</v>
      </c>
      <c r="E28" s="33">
        <v>-65.626999999999995</v>
      </c>
      <c r="F28" s="33">
        <f t="shared" si="1"/>
        <v>0.57999999999998408</v>
      </c>
      <c r="G28" s="119">
        <f t="shared" si="14"/>
        <v>-8.8378258948296293E-3</v>
      </c>
      <c r="H28" s="35"/>
      <c r="I28" s="36"/>
      <c r="J28" s="33">
        <f t="shared" si="15"/>
        <v>2.3479999999999999</v>
      </c>
      <c r="K28" s="33">
        <v>5.8179999999999996</v>
      </c>
      <c r="L28" s="33">
        <f t="shared" si="10"/>
        <v>-3.4699999999999998</v>
      </c>
      <c r="M28" s="119">
        <f t="shared" si="16"/>
        <v>-0.59642488827775864</v>
      </c>
      <c r="N28" s="35"/>
      <c r="O28" s="37"/>
      <c r="P28" s="38" t="s">
        <v>13</v>
      </c>
      <c r="Q28" s="45" t="s">
        <v>80</v>
      </c>
      <c r="R28" s="45" t="s">
        <v>47</v>
      </c>
      <c r="S28" s="7" t="s">
        <v>42</v>
      </c>
      <c r="U28" s="40">
        <v>-65.047000000000011</v>
      </c>
      <c r="V28" s="40">
        <v>0</v>
      </c>
      <c r="W28" s="3">
        <f t="shared" si="6"/>
        <v>65.626999999999995</v>
      </c>
      <c r="X28" s="2"/>
      <c r="Y28" s="40">
        <v>2.3479999999999999</v>
      </c>
      <c r="Z28" s="40">
        <v>0</v>
      </c>
      <c r="AA28" s="3">
        <f t="shared" si="7"/>
        <v>-5.8179999999999996</v>
      </c>
      <c r="AB28" s="2"/>
      <c r="AC28" s="46" t="s">
        <v>90</v>
      </c>
    </row>
    <row r="29" spans="1:30" ht="14.25" customHeight="1" x14ac:dyDescent="0.2">
      <c r="A29" s="197"/>
      <c r="B29" s="200"/>
      <c r="C29" s="159" t="s">
        <v>250</v>
      </c>
      <c r="D29" s="33">
        <f t="shared" si="13"/>
        <v>11.959000000000001</v>
      </c>
      <c r="E29" s="33">
        <v>8.8490000000000002</v>
      </c>
      <c r="F29" s="33">
        <f t="shared" si="1"/>
        <v>3.1100000000000012</v>
      </c>
      <c r="G29" s="119">
        <f t="shared" si="14"/>
        <v>0.35145214148491366</v>
      </c>
      <c r="H29" s="35"/>
      <c r="I29" s="36"/>
      <c r="J29" s="33">
        <f t="shared" si="15"/>
        <v>0</v>
      </c>
      <c r="K29" s="33"/>
      <c r="L29" s="33">
        <f t="shared" si="10"/>
        <v>0</v>
      </c>
      <c r="M29" s="119" t="str">
        <f t="shared" si="16"/>
        <v>-</v>
      </c>
      <c r="N29" s="35"/>
      <c r="O29" s="37"/>
      <c r="P29" s="38" t="s">
        <v>13</v>
      </c>
      <c r="Q29" s="7"/>
      <c r="R29" s="7"/>
      <c r="S29" s="7"/>
      <c r="U29" s="43">
        <v>11.959000000000001</v>
      </c>
      <c r="V29" s="43">
        <v>0</v>
      </c>
      <c r="W29" s="3">
        <f t="shared" si="6"/>
        <v>-8.8490000000000002</v>
      </c>
      <c r="X29" s="2"/>
      <c r="Y29" s="43">
        <v>0</v>
      </c>
      <c r="Z29" s="43">
        <v>0</v>
      </c>
      <c r="AA29" s="3">
        <f t="shared" si="7"/>
        <v>0</v>
      </c>
      <c r="AB29" s="2"/>
      <c r="AC29" s="10"/>
    </row>
    <row r="30" spans="1:30" ht="14.25" customHeight="1" x14ac:dyDescent="0.2">
      <c r="A30" s="49" t="str">
        <f>"Sub Total - "&amp;B22</f>
        <v>Sub Total - Arts and Heritage</v>
      </c>
      <c r="B30" s="50"/>
      <c r="C30" s="117"/>
      <c r="D30" s="52">
        <f t="shared" ref="D30:E30" si="17">SUM(D22:D29)</f>
        <v>519.61599999999987</v>
      </c>
      <c r="E30" s="52">
        <f t="shared" si="17"/>
        <v>496.24299999999994</v>
      </c>
      <c r="F30" s="52">
        <f t="shared" si="1"/>
        <v>23.372999999999934</v>
      </c>
      <c r="G30" s="160">
        <f>F30/E30</f>
        <v>4.7099908714077453E-2</v>
      </c>
      <c r="H30" s="54">
        <v>2</v>
      </c>
      <c r="I30" s="55"/>
      <c r="J30" s="52">
        <f t="shared" ref="J30:K30" si="18">SUM(J22:J29)</f>
        <v>60.130999999999993</v>
      </c>
      <c r="K30" s="52">
        <f t="shared" si="18"/>
        <v>47.320999999999991</v>
      </c>
      <c r="L30" s="52">
        <f t="shared" si="10"/>
        <v>12.810000000000002</v>
      </c>
      <c r="M30" s="160">
        <f>L30/K30</f>
        <v>0.27070433845438613</v>
      </c>
      <c r="N30" s="54">
        <v>8</v>
      </c>
      <c r="O30" s="37"/>
      <c r="P30" s="38" t="s">
        <v>13</v>
      </c>
      <c r="Q30" s="7"/>
      <c r="R30" s="7"/>
      <c r="S30" s="7"/>
      <c r="U30" s="56">
        <f t="shared" ref="U30:V30" si="19">SUM(U22:U29)</f>
        <v>519.61599999999987</v>
      </c>
      <c r="V30" s="56">
        <f t="shared" si="19"/>
        <v>1.5</v>
      </c>
      <c r="W30" s="57">
        <f t="shared" si="6"/>
        <v>-494.74299999999994</v>
      </c>
      <c r="X30" s="58"/>
      <c r="Y30" s="56">
        <f t="shared" ref="Y30:Z30" si="20">SUM(Y22:Y29)</f>
        <v>60.130999999999993</v>
      </c>
      <c r="Z30" s="56">
        <f t="shared" si="20"/>
        <v>3.5</v>
      </c>
      <c r="AA30" s="57">
        <f t="shared" si="7"/>
        <v>-43.820999999999991</v>
      </c>
      <c r="AB30" s="2"/>
      <c r="AC30" s="10"/>
      <c r="AD30" t="s">
        <v>89</v>
      </c>
    </row>
    <row r="31" spans="1:30" ht="14.25" customHeight="1" x14ac:dyDescent="0.2">
      <c r="A31" s="207" t="s">
        <v>96</v>
      </c>
      <c r="B31" s="198" t="s">
        <v>15</v>
      </c>
      <c r="C31" s="109" t="s">
        <v>97</v>
      </c>
      <c r="D31" s="33">
        <f t="shared" ref="D31:D37" si="21">U31</f>
        <v>66.532999999999987</v>
      </c>
      <c r="E31" s="33">
        <v>64.968000000000004</v>
      </c>
      <c r="F31" s="33">
        <f t="shared" si="1"/>
        <v>1.5649999999999835</v>
      </c>
      <c r="G31" s="119">
        <f t="shared" ref="G31:G37" si="22">IFERROR(F31/E31,"-")</f>
        <v>2.4088782169683281E-2</v>
      </c>
      <c r="H31" s="35"/>
      <c r="I31" s="36"/>
      <c r="J31" s="33">
        <f t="shared" ref="J31:J37" si="23">Y31</f>
        <v>41.360999999999997</v>
      </c>
      <c r="K31" s="33">
        <v>40.430999999999997</v>
      </c>
      <c r="L31" s="33">
        <f t="shared" si="10"/>
        <v>0.92999999999999972</v>
      </c>
      <c r="M31" s="119">
        <f t="shared" ref="M31:M36" si="24">IFERROR(L31/K31,"-")</f>
        <v>2.3002151814201968E-2</v>
      </c>
      <c r="N31" s="35"/>
      <c r="O31" s="37"/>
      <c r="P31" s="38" t="s">
        <v>14</v>
      </c>
      <c r="Q31" s="7" t="s">
        <v>97</v>
      </c>
      <c r="R31" s="7"/>
      <c r="S31" s="7"/>
      <c r="T31" s="62"/>
      <c r="U31" s="43">
        <v>66.532999999999987</v>
      </c>
      <c r="V31" s="43">
        <v>0</v>
      </c>
      <c r="W31" s="3">
        <f t="shared" si="6"/>
        <v>-64.968000000000004</v>
      </c>
      <c r="X31" s="2"/>
      <c r="Y31" s="43">
        <v>41.360999999999997</v>
      </c>
      <c r="Z31" s="43">
        <v>0</v>
      </c>
      <c r="AA31" s="3">
        <f t="shared" si="7"/>
        <v>-40.430999999999997</v>
      </c>
      <c r="AB31" s="63"/>
      <c r="AC31" s="64"/>
      <c r="AD31" t="s">
        <v>98</v>
      </c>
    </row>
    <row r="32" spans="1:30" ht="14.25" customHeight="1" x14ac:dyDescent="0.2">
      <c r="A32" s="196"/>
      <c r="B32" s="199"/>
      <c r="C32" s="158" t="s">
        <v>99</v>
      </c>
      <c r="D32" s="33">
        <f t="shared" si="21"/>
        <v>1.5599999999999998</v>
      </c>
      <c r="E32" s="33">
        <v>1.615</v>
      </c>
      <c r="F32" s="33">
        <f t="shared" si="1"/>
        <v>-5.500000000000016E-2</v>
      </c>
      <c r="G32" s="119">
        <f t="shared" si="22"/>
        <v>-3.4055727554179668E-2</v>
      </c>
      <c r="H32" s="35"/>
      <c r="I32" s="36"/>
      <c r="J32" s="33">
        <f t="shared" si="23"/>
        <v>0.26</v>
      </c>
      <c r="K32" s="33">
        <v>0</v>
      </c>
      <c r="L32" s="33">
        <f t="shared" si="10"/>
        <v>0.26</v>
      </c>
      <c r="M32" s="119" t="str">
        <f t="shared" si="24"/>
        <v>-</v>
      </c>
      <c r="N32" s="35"/>
      <c r="O32" s="37"/>
      <c r="P32" s="38" t="s">
        <v>14</v>
      </c>
      <c r="Q32" s="7" t="s">
        <v>100</v>
      </c>
      <c r="R32" s="7"/>
      <c r="S32" s="7"/>
      <c r="U32" s="43">
        <v>1.5599999999999998</v>
      </c>
      <c r="V32" s="43">
        <v>0</v>
      </c>
      <c r="W32" s="3">
        <f t="shared" si="6"/>
        <v>-1.615</v>
      </c>
      <c r="X32" s="2"/>
      <c r="Y32" s="43">
        <v>0.26</v>
      </c>
      <c r="Z32" s="43">
        <v>0</v>
      </c>
      <c r="AA32" s="3">
        <f t="shared" si="7"/>
        <v>0</v>
      </c>
      <c r="AB32" s="2"/>
      <c r="AC32" s="10"/>
    </row>
    <row r="33" spans="1:30" ht="14.25" customHeight="1" x14ac:dyDescent="0.2">
      <c r="A33" s="196"/>
      <c r="B33" s="199"/>
      <c r="C33" s="158" t="s">
        <v>71</v>
      </c>
      <c r="D33" s="33">
        <f t="shared" si="21"/>
        <v>8.6420000000000012</v>
      </c>
      <c r="E33" s="33">
        <v>9.01</v>
      </c>
      <c r="F33" s="33">
        <f t="shared" si="1"/>
        <v>-0.36799999999999855</v>
      </c>
      <c r="G33" s="119">
        <f t="shared" si="22"/>
        <v>-4.0843507214206279E-2</v>
      </c>
      <c r="H33" s="35"/>
      <c r="I33" s="36"/>
      <c r="J33" s="33">
        <f t="shared" si="23"/>
        <v>0.08</v>
      </c>
      <c r="K33" s="33">
        <v>0</v>
      </c>
      <c r="L33" s="33">
        <f t="shared" si="10"/>
        <v>0.08</v>
      </c>
      <c r="M33" s="119" t="str">
        <f t="shared" si="24"/>
        <v>-</v>
      </c>
      <c r="N33" s="35"/>
      <c r="O33" s="37"/>
      <c r="P33" s="38" t="s">
        <v>14</v>
      </c>
      <c r="Q33" s="7" t="s">
        <v>71</v>
      </c>
      <c r="R33" s="7"/>
      <c r="S33" s="7"/>
      <c r="U33" s="43">
        <v>8.6420000000000012</v>
      </c>
      <c r="V33" s="43">
        <v>0</v>
      </c>
      <c r="W33" s="3">
        <f t="shared" si="6"/>
        <v>-9.01</v>
      </c>
      <c r="X33" s="2"/>
      <c r="Y33" s="43">
        <v>0.08</v>
      </c>
      <c r="Z33" s="43">
        <v>0</v>
      </c>
      <c r="AA33" s="3">
        <f t="shared" si="7"/>
        <v>0</v>
      </c>
      <c r="AB33" s="2"/>
      <c r="AC33" s="10"/>
      <c r="AD33" t="s">
        <v>101</v>
      </c>
    </row>
    <row r="34" spans="1:30" ht="14.25" customHeight="1" x14ac:dyDescent="0.2">
      <c r="A34" s="196"/>
      <c r="B34" s="199"/>
      <c r="C34" s="158" t="s">
        <v>69</v>
      </c>
      <c r="D34" s="33">
        <f t="shared" si="21"/>
        <v>58.217000000000006</v>
      </c>
      <c r="E34" s="33">
        <v>50.917000000000002</v>
      </c>
      <c r="F34" s="33">
        <f t="shared" si="1"/>
        <v>7.3000000000000043</v>
      </c>
      <c r="G34" s="119">
        <f t="shared" si="22"/>
        <v>0.1433705834986351</v>
      </c>
      <c r="H34" s="35"/>
      <c r="I34" s="36"/>
      <c r="J34" s="33">
        <f t="shared" si="23"/>
        <v>4.5840000000000005</v>
      </c>
      <c r="K34" s="33">
        <v>2.8340000000000001</v>
      </c>
      <c r="L34" s="33">
        <f t="shared" si="10"/>
        <v>1.7500000000000004</v>
      </c>
      <c r="M34" s="119">
        <f t="shared" si="24"/>
        <v>0.61750176429075521</v>
      </c>
      <c r="N34" s="35"/>
      <c r="O34" s="37"/>
      <c r="P34" s="38" t="s">
        <v>14</v>
      </c>
      <c r="Q34" s="7" t="s">
        <v>69</v>
      </c>
      <c r="R34" s="7"/>
      <c r="S34" s="7"/>
      <c r="U34" s="43">
        <v>58.217000000000006</v>
      </c>
      <c r="V34" s="43">
        <v>0</v>
      </c>
      <c r="W34" s="3">
        <f t="shared" si="6"/>
        <v>-50.917000000000002</v>
      </c>
      <c r="X34" s="2"/>
      <c r="Y34" s="43">
        <v>4.5840000000000005</v>
      </c>
      <c r="Z34" s="43">
        <v>0</v>
      </c>
      <c r="AA34" s="3">
        <f t="shared" si="7"/>
        <v>-2.8340000000000001</v>
      </c>
      <c r="AB34" s="2"/>
      <c r="AC34" s="10"/>
      <c r="AD34" t="s">
        <v>35</v>
      </c>
    </row>
    <row r="35" spans="1:30" ht="14.25" customHeight="1" x14ac:dyDescent="0.2">
      <c r="A35" s="196"/>
      <c r="B35" s="199"/>
      <c r="C35" s="158" t="s">
        <v>102</v>
      </c>
      <c r="D35" s="33">
        <f t="shared" si="21"/>
        <v>18.504999999999995</v>
      </c>
      <c r="E35" s="33">
        <v>0</v>
      </c>
      <c r="F35" s="33">
        <f t="shared" si="1"/>
        <v>18.504999999999995</v>
      </c>
      <c r="G35" s="119" t="str">
        <f t="shared" si="22"/>
        <v>-</v>
      </c>
      <c r="H35" s="35"/>
      <c r="I35" s="36"/>
      <c r="J35" s="33">
        <f t="shared" si="23"/>
        <v>0</v>
      </c>
      <c r="K35" s="33">
        <v>0</v>
      </c>
      <c r="L35" s="33">
        <f t="shared" si="10"/>
        <v>0</v>
      </c>
      <c r="M35" s="119" t="str">
        <f t="shared" si="24"/>
        <v>-</v>
      </c>
      <c r="N35" s="35"/>
      <c r="O35" s="37"/>
      <c r="P35" s="38" t="s">
        <v>14</v>
      </c>
      <c r="Q35" s="7" t="s">
        <v>102</v>
      </c>
      <c r="R35" s="65" t="s">
        <v>47</v>
      </c>
      <c r="S35" s="66" t="s">
        <v>27</v>
      </c>
      <c r="U35" s="40">
        <v>18.504999999999995</v>
      </c>
      <c r="V35" s="43">
        <v>0</v>
      </c>
      <c r="W35" s="3">
        <f t="shared" si="6"/>
        <v>0</v>
      </c>
      <c r="X35" s="2"/>
      <c r="Y35" s="43">
        <v>0</v>
      </c>
      <c r="Z35" s="43">
        <v>0</v>
      </c>
      <c r="AA35" s="3">
        <f t="shared" si="7"/>
        <v>0</v>
      </c>
      <c r="AB35" s="2"/>
      <c r="AC35" s="46" t="s">
        <v>103</v>
      </c>
      <c r="AD35" t="s">
        <v>104</v>
      </c>
    </row>
    <row r="36" spans="1:30" ht="14.25" customHeight="1" x14ac:dyDescent="0.2">
      <c r="A36" s="196"/>
      <c r="B36" s="199"/>
      <c r="C36" s="158" t="s">
        <v>105</v>
      </c>
      <c r="D36" s="33">
        <f t="shared" si="21"/>
        <v>7.1239999999999988</v>
      </c>
      <c r="E36" s="33">
        <v>7.1239999999999997</v>
      </c>
      <c r="F36" s="33">
        <f t="shared" si="1"/>
        <v>0</v>
      </c>
      <c r="G36" s="119">
        <f t="shared" si="22"/>
        <v>0</v>
      </c>
      <c r="H36" s="35"/>
      <c r="I36" s="36"/>
      <c r="J36" s="33">
        <f t="shared" si="23"/>
        <v>0</v>
      </c>
      <c r="K36" s="33">
        <v>0</v>
      </c>
      <c r="L36" s="33">
        <f t="shared" si="10"/>
        <v>0</v>
      </c>
      <c r="M36" s="119" t="str">
        <f t="shared" si="24"/>
        <v>-</v>
      </c>
      <c r="N36" s="35"/>
      <c r="O36" s="37"/>
      <c r="P36" s="38" t="s">
        <v>14</v>
      </c>
      <c r="Q36" s="45" t="s">
        <v>80</v>
      </c>
      <c r="R36" s="45" t="s">
        <v>47</v>
      </c>
      <c r="S36" s="7" t="s">
        <v>42</v>
      </c>
      <c r="U36" s="43">
        <v>7.1239999999999988</v>
      </c>
      <c r="V36" s="43">
        <v>0</v>
      </c>
      <c r="W36" s="3">
        <f t="shared" si="6"/>
        <v>-7.1239999999999997</v>
      </c>
      <c r="X36" s="2"/>
      <c r="Y36" s="43">
        <v>0</v>
      </c>
      <c r="Z36" s="43">
        <v>0</v>
      </c>
      <c r="AA36" s="3">
        <f t="shared" si="7"/>
        <v>0</v>
      </c>
      <c r="AB36" s="2"/>
      <c r="AC36" s="10"/>
      <c r="AD36" t="s">
        <v>106</v>
      </c>
    </row>
    <row r="37" spans="1:30" ht="14.25" customHeight="1" x14ac:dyDescent="0.2">
      <c r="A37" s="197"/>
      <c r="B37" s="200"/>
      <c r="C37" s="159" t="s">
        <v>250</v>
      </c>
      <c r="D37" s="33">
        <f t="shared" si="21"/>
        <v>6.8660000000000005</v>
      </c>
      <c r="E37" s="33">
        <v>3.9710000000000001</v>
      </c>
      <c r="F37" s="33">
        <f t="shared" si="1"/>
        <v>2.8950000000000005</v>
      </c>
      <c r="G37" s="119">
        <f t="shared" si="22"/>
        <v>0.72903550742885936</v>
      </c>
      <c r="H37" s="35"/>
      <c r="I37" s="36"/>
      <c r="J37" s="33">
        <f t="shared" si="23"/>
        <v>0</v>
      </c>
      <c r="K37" s="33"/>
      <c r="L37" s="33"/>
      <c r="M37" s="119"/>
      <c r="N37" s="35"/>
      <c r="O37" s="37"/>
      <c r="P37" s="38" t="s">
        <v>14</v>
      </c>
      <c r="Q37" s="7"/>
      <c r="R37" s="7"/>
      <c r="S37" s="7"/>
      <c r="U37" s="43">
        <v>6.8660000000000005</v>
      </c>
      <c r="V37" s="43">
        <v>0</v>
      </c>
      <c r="W37" s="3">
        <f t="shared" si="6"/>
        <v>-3.9710000000000001</v>
      </c>
      <c r="X37" s="2"/>
      <c r="Y37" s="43">
        <v>0</v>
      </c>
      <c r="Z37" s="43">
        <v>0</v>
      </c>
      <c r="AA37" s="3">
        <f t="shared" si="7"/>
        <v>0</v>
      </c>
      <c r="AB37" s="2"/>
      <c r="AC37" s="10"/>
      <c r="AD37" t="s">
        <v>107</v>
      </c>
    </row>
    <row r="38" spans="1:30" ht="14.25" customHeight="1" x14ac:dyDescent="0.2">
      <c r="A38" s="49" t="str">
        <f>"Sub Total - "&amp;B31</f>
        <v>Sub Total - Sports</v>
      </c>
      <c r="B38" s="50"/>
      <c r="C38" s="117"/>
      <c r="D38" s="52">
        <f t="shared" ref="D38:E38" si="25">SUM(D31:D37)</f>
        <v>167.447</v>
      </c>
      <c r="E38" s="52">
        <f t="shared" si="25"/>
        <v>137.60500000000002</v>
      </c>
      <c r="F38" s="52">
        <f t="shared" si="1"/>
        <v>29.841999999999985</v>
      </c>
      <c r="G38" s="160">
        <f>F38/E38</f>
        <v>0.2168671196540822</v>
      </c>
      <c r="H38" s="54">
        <v>3</v>
      </c>
      <c r="I38" s="55"/>
      <c r="J38" s="52">
        <f t="shared" ref="J38:K38" si="26">SUM(J31:J37)</f>
        <v>46.284999999999997</v>
      </c>
      <c r="K38" s="52">
        <f t="shared" si="26"/>
        <v>43.265000000000001</v>
      </c>
      <c r="L38" s="52">
        <f t="shared" ref="L38:L45" si="27">J38-K38</f>
        <v>3.019999999999996</v>
      </c>
      <c r="M38" s="160">
        <f>L38/K38</f>
        <v>6.9802380677221679E-2</v>
      </c>
      <c r="N38" s="54"/>
      <c r="O38" s="37"/>
      <c r="P38" s="38" t="s">
        <v>14</v>
      </c>
      <c r="Q38" s="7"/>
      <c r="R38" s="7"/>
      <c r="S38" s="7"/>
      <c r="U38" s="56">
        <f t="shared" ref="U38:V38" si="28">SUM(U31:U37)</f>
        <v>167.447</v>
      </c>
      <c r="V38" s="56">
        <f t="shared" si="28"/>
        <v>0</v>
      </c>
      <c r="W38" s="57">
        <f t="shared" si="6"/>
        <v>-137.60500000000002</v>
      </c>
      <c r="X38" s="58"/>
      <c r="Y38" s="56">
        <f t="shared" ref="Y38:Z38" si="29">SUM(Y31:Y37)</f>
        <v>46.284999999999997</v>
      </c>
      <c r="Z38" s="56">
        <f t="shared" si="29"/>
        <v>0</v>
      </c>
      <c r="AA38" s="57">
        <f t="shared" si="7"/>
        <v>-43.265000000000001</v>
      </c>
      <c r="AB38" s="2"/>
      <c r="AC38" s="10"/>
      <c r="AD38" t="s">
        <v>108</v>
      </c>
    </row>
    <row r="39" spans="1:30" ht="14.25" customHeight="1" x14ac:dyDescent="0.2">
      <c r="A39" s="205" t="s">
        <v>109</v>
      </c>
      <c r="B39" s="198" t="s">
        <v>17</v>
      </c>
      <c r="C39" s="109" t="s">
        <v>110</v>
      </c>
      <c r="D39" s="33">
        <f t="shared" ref="D39:D50" si="30">U39</f>
        <v>32.951999999999998</v>
      </c>
      <c r="E39" s="33">
        <v>33.780999999999999</v>
      </c>
      <c r="F39" s="33">
        <f t="shared" si="1"/>
        <v>-0.82900000000000063</v>
      </c>
      <c r="G39" s="119">
        <f t="shared" ref="G39:G44" si="31">IFERROR(F39/E39,"-")</f>
        <v>-2.4540422130783595E-2</v>
      </c>
      <c r="H39" s="35"/>
      <c r="I39" s="36"/>
      <c r="J39" s="33">
        <f t="shared" ref="J39:J50" si="32">Y39</f>
        <v>1.0069999999999999</v>
      </c>
      <c r="K39" s="33">
        <v>1.0069999999999999</v>
      </c>
      <c r="L39" s="33">
        <f t="shared" si="27"/>
        <v>0</v>
      </c>
      <c r="M39" s="119">
        <f t="shared" ref="M39:M45" si="33">IFERROR(L39/K39,"-")</f>
        <v>0</v>
      </c>
      <c r="N39" s="35"/>
      <c r="O39" s="37"/>
      <c r="P39" s="38" t="s">
        <v>16</v>
      </c>
      <c r="Q39" s="7" t="s">
        <v>110</v>
      </c>
      <c r="R39" s="7"/>
      <c r="S39" s="7"/>
      <c r="U39" s="43">
        <v>32.951999999999998</v>
      </c>
      <c r="V39" s="43">
        <v>0</v>
      </c>
      <c r="W39" s="3">
        <f t="shared" si="6"/>
        <v>-33.780999999999999</v>
      </c>
      <c r="X39" s="2"/>
      <c r="Y39" s="43">
        <v>1.0069999999999999</v>
      </c>
      <c r="Z39" s="43">
        <v>0</v>
      </c>
      <c r="AA39" s="3">
        <f t="shared" si="7"/>
        <v>-1.0069999999999999</v>
      </c>
      <c r="AB39" s="2"/>
      <c r="AC39" s="10"/>
      <c r="AD39" t="s">
        <v>111</v>
      </c>
    </row>
    <row r="40" spans="1:30" ht="14.25" customHeight="1" x14ac:dyDescent="0.2">
      <c r="A40" s="196"/>
      <c r="B40" s="199"/>
      <c r="C40" s="158" t="s">
        <v>112</v>
      </c>
      <c r="D40" s="33">
        <f t="shared" si="30"/>
        <v>4.3099999999999996</v>
      </c>
      <c r="E40" s="33">
        <v>4.2969999999999997</v>
      </c>
      <c r="F40" s="33">
        <f t="shared" si="1"/>
        <v>1.2999999999999901E-2</v>
      </c>
      <c r="G40" s="119">
        <f t="shared" si="31"/>
        <v>3.0253665347916921E-3</v>
      </c>
      <c r="H40" s="35"/>
      <c r="I40" s="36"/>
      <c r="J40" s="33">
        <f t="shared" si="32"/>
        <v>2.1749999999999998</v>
      </c>
      <c r="K40" s="33">
        <v>0.65</v>
      </c>
      <c r="L40" s="33">
        <f t="shared" si="27"/>
        <v>1.5249999999999999</v>
      </c>
      <c r="M40" s="119">
        <f t="shared" si="33"/>
        <v>2.3461538461538458</v>
      </c>
      <c r="N40" s="35"/>
      <c r="O40" s="37"/>
      <c r="P40" s="38" t="s">
        <v>16</v>
      </c>
      <c r="Q40" s="7" t="s">
        <v>113</v>
      </c>
      <c r="R40" s="7"/>
      <c r="S40" s="7"/>
      <c r="U40" s="43">
        <v>4.3099999999999996</v>
      </c>
      <c r="V40" s="43">
        <v>0</v>
      </c>
      <c r="W40" s="3">
        <f t="shared" si="6"/>
        <v>-4.2969999999999997</v>
      </c>
      <c r="X40" s="2"/>
      <c r="Y40" s="43">
        <v>2.1749999999999998</v>
      </c>
      <c r="Z40" s="43">
        <v>0</v>
      </c>
      <c r="AA40" s="3">
        <f t="shared" si="7"/>
        <v>-0.65</v>
      </c>
      <c r="AB40" s="2"/>
      <c r="AC40" s="10"/>
      <c r="AD40" t="s">
        <v>114</v>
      </c>
    </row>
    <row r="41" spans="1:30" ht="14.25" customHeight="1" x14ac:dyDescent="0.2">
      <c r="A41" s="196"/>
      <c r="B41" s="199"/>
      <c r="C41" s="158" t="s">
        <v>77</v>
      </c>
      <c r="D41" s="33">
        <f t="shared" si="30"/>
        <v>21.477</v>
      </c>
      <c r="E41" s="33">
        <v>6.7510000000000003</v>
      </c>
      <c r="F41" s="33">
        <f t="shared" si="1"/>
        <v>14.725999999999999</v>
      </c>
      <c r="G41" s="119">
        <f t="shared" si="31"/>
        <v>2.181306473115094</v>
      </c>
      <c r="H41" s="35"/>
      <c r="I41" s="36"/>
      <c r="J41" s="33">
        <f t="shared" si="32"/>
        <v>1.026</v>
      </c>
      <c r="K41" s="33">
        <v>0</v>
      </c>
      <c r="L41" s="33">
        <f t="shared" si="27"/>
        <v>1.026</v>
      </c>
      <c r="M41" s="119" t="str">
        <f t="shared" si="33"/>
        <v>-</v>
      </c>
      <c r="N41" s="35"/>
      <c r="O41" s="37"/>
      <c r="P41" s="38" t="s">
        <v>16</v>
      </c>
      <c r="Q41" s="7" t="s">
        <v>77</v>
      </c>
      <c r="R41" s="7"/>
      <c r="S41" s="7"/>
      <c r="U41" s="43">
        <v>21.477</v>
      </c>
      <c r="V41" s="43">
        <v>0</v>
      </c>
      <c r="W41" s="3">
        <f t="shared" si="6"/>
        <v>-6.7510000000000003</v>
      </c>
      <c r="X41" s="2"/>
      <c r="Y41" s="43">
        <v>1.026</v>
      </c>
      <c r="Z41" s="43">
        <v>0</v>
      </c>
      <c r="AA41" s="3">
        <f t="shared" si="7"/>
        <v>0</v>
      </c>
      <c r="AB41" s="2"/>
      <c r="AC41" s="10"/>
      <c r="AD41" t="s">
        <v>115</v>
      </c>
    </row>
    <row r="42" spans="1:30" ht="14.25" customHeight="1" x14ac:dyDescent="0.2">
      <c r="A42" s="196"/>
      <c r="B42" s="199"/>
      <c r="C42" s="158" t="s">
        <v>116</v>
      </c>
      <c r="D42" s="33">
        <f t="shared" si="30"/>
        <v>-1.6029999999999998</v>
      </c>
      <c r="E42" s="33">
        <v>2.2000000000000002</v>
      </c>
      <c r="F42" s="33">
        <f t="shared" si="1"/>
        <v>-3.8029999999999999</v>
      </c>
      <c r="G42" s="119">
        <f t="shared" si="31"/>
        <v>-1.7286363636363635</v>
      </c>
      <c r="H42" s="35"/>
      <c r="I42" s="36"/>
      <c r="J42" s="33">
        <f t="shared" si="32"/>
        <v>1.436000000000007</v>
      </c>
      <c r="K42" s="33">
        <v>0</v>
      </c>
      <c r="L42" s="33">
        <f t="shared" si="27"/>
        <v>1.436000000000007</v>
      </c>
      <c r="M42" s="119" t="str">
        <f t="shared" si="33"/>
        <v>-</v>
      </c>
      <c r="N42" s="35"/>
      <c r="O42" s="37"/>
      <c r="P42" s="38" t="s">
        <v>16</v>
      </c>
      <c r="Q42" s="7" t="s">
        <v>81</v>
      </c>
      <c r="R42" s="65" t="s">
        <v>47</v>
      </c>
      <c r="S42" s="66" t="s">
        <v>117</v>
      </c>
      <c r="U42" s="40">
        <v>-1.6029999999999998</v>
      </c>
      <c r="V42" s="40">
        <v>0</v>
      </c>
      <c r="W42" s="3">
        <f t="shared" si="6"/>
        <v>-2.2000000000000002</v>
      </c>
      <c r="X42" s="2"/>
      <c r="Y42" s="40">
        <v>1.436000000000007</v>
      </c>
      <c r="Z42" s="40">
        <v>0</v>
      </c>
      <c r="AA42" s="3">
        <f t="shared" si="7"/>
        <v>0</v>
      </c>
      <c r="AB42" s="2"/>
      <c r="AC42" s="46" t="s">
        <v>118</v>
      </c>
      <c r="AD42" t="s">
        <v>24</v>
      </c>
    </row>
    <row r="43" spans="1:30" ht="14.25" customHeight="1" x14ac:dyDescent="0.2">
      <c r="A43" s="196"/>
      <c r="B43" s="199"/>
      <c r="C43" s="158" t="s">
        <v>117</v>
      </c>
      <c r="D43" s="33">
        <f t="shared" si="30"/>
        <v>12</v>
      </c>
      <c r="E43" s="33">
        <v>0</v>
      </c>
      <c r="F43" s="33">
        <f t="shared" si="1"/>
        <v>12</v>
      </c>
      <c r="G43" s="119" t="str">
        <f t="shared" si="31"/>
        <v>-</v>
      </c>
      <c r="H43" s="35"/>
      <c r="I43" s="36"/>
      <c r="J43" s="33">
        <f t="shared" si="32"/>
        <v>85.458999999999989</v>
      </c>
      <c r="K43" s="33">
        <v>148.5</v>
      </c>
      <c r="L43" s="33">
        <f t="shared" si="27"/>
        <v>-63.041000000000011</v>
      </c>
      <c r="M43" s="119">
        <f t="shared" si="33"/>
        <v>-0.42451851851851857</v>
      </c>
      <c r="N43" s="35"/>
      <c r="O43" s="37"/>
      <c r="P43" s="38" t="s">
        <v>16</v>
      </c>
      <c r="Q43" s="7"/>
      <c r="R43" s="45" t="s">
        <v>47</v>
      </c>
      <c r="S43" s="7" t="s">
        <v>117</v>
      </c>
      <c r="U43" s="40">
        <v>12</v>
      </c>
      <c r="V43" s="40">
        <v>0</v>
      </c>
      <c r="W43" s="3">
        <f t="shared" si="6"/>
        <v>0</v>
      </c>
      <c r="X43" s="2"/>
      <c r="Y43" s="40">
        <v>85.458999999999989</v>
      </c>
      <c r="Z43" s="40">
        <v>0</v>
      </c>
      <c r="AA43" s="3">
        <f t="shared" si="7"/>
        <v>-148.5</v>
      </c>
      <c r="AB43" s="2"/>
      <c r="AC43" s="46" t="s">
        <v>119</v>
      </c>
      <c r="AD43" t="s">
        <v>102</v>
      </c>
    </row>
    <row r="44" spans="1:30" ht="14.25" customHeight="1" x14ac:dyDescent="0.2">
      <c r="A44" s="196"/>
      <c r="B44" s="199"/>
      <c r="C44" s="158" t="s">
        <v>120</v>
      </c>
      <c r="D44" s="33">
        <f t="shared" si="30"/>
        <v>17.899999999999999</v>
      </c>
      <c r="E44" s="33">
        <v>0</v>
      </c>
      <c r="F44" s="33">
        <f t="shared" si="1"/>
        <v>17.899999999999999</v>
      </c>
      <c r="G44" s="119" t="str">
        <f t="shared" si="31"/>
        <v>-</v>
      </c>
      <c r="H44" s="35"/>
      <c r="I44" s="36"/>
      <c r="J44" s="33">
        <f t="shared" si="32"/>
        <v>120.65199999999999</v>
      </c>
      <c r="K44" s="33">
        <v>275</v>
      </c>
      <c r="L44" s="33">
        <f t="shared" si="27"/>
        <v>-154.34800000000001</v>
      </c>
      <c r="M44" s="119">
        <f t="shared" si="33"/>
        <v>-0.56126545454545462</v>
      </c>
      <c r="N44" s="35"/>
      <c r="O44" s="37"/>
      <c r="P44" s="38" t="s">
        <v>16</v>
      </c>
      <c r="Q44" s="7"/>
      <c r="R44" s="45" t="s">
        <v>47</v>
      </c>
      <c r="S44" s="45" t="s">
        <v>28</v>
      </c>
      <c r="U44" s="43">
        <v>17.899999999999999</v>
      </c>
      <c r="V44" s="43">
        <v>0</v>
      </c>
      <c r="W44" s="3">
        <f t="shared" si="6"/>
        <v>0</v>
      </c>
      <c r="X44" s="2"/>
      <c r="Y44" s="43">
        <v>120.65199999999999</v>
      </c>
      <c r="Z44" s="43">
        <v>0</v>
      </c>
      <c r="AA44" s="3">
        <f t="shared" si="7"/>
        <v>-275</v>
      </c>
      <c r="AB44" s="2"/>
      <c r="AC44" s="46" t="s">
        <v>18</v>
      </c>
    </row>
    <row r="45" spans="1:30" ht="14.25" customHeight="1" x14ac:dyDescent="0.2">
      <c r="A45" s="196"/>
      <c r="B45" s="199"/>
      <c r="C45" s="158" t="s">
        <v>43</v>
      </c>
      <c r="D45" s="33">
        <f t="shared" si="30"/>
        <v>0</v>
      </c>
      <c r="E45" s="33"/>
      <c r="F45" s="33"/>
      <c r="G45" s="119"/>
      <c r="H45" s="35"/>
      <c r="I45" s="36"/>
      <c r="J45" s="33">
        <f t="shared" si="32"/>
        <v>29.38</v>
      </c>
      <c r="K45" s="33">
        <v>42.68</v>
      </c>
      <c r="L45" s="33">
        <f t="shared" si="27"/>
        <v>-13.3</v>
      </c>
      <c r="M45" s="119">
        <f t="shared" si="33"/>
        <v>-0.31162136832239928</v>
      </c>
      <c r="N45" s="35"/>
      <c r="O45" s="37"/>
      <c r="P45" s="38" t="s">
        <v>16</v>
      </c>
      <c r="Q45" s="7"/>
      <c r="R45" s="45" t="s">
        <v>47</v>
      </c>
      <c r="S45" s="7" t="s">
        <v>43</v>
      </c>
      <c r="U45" s="43">
        <v>0</v>
      </c>
      <c r="V45" s="43">
        <v>0</v>
      </c>
      <c r="W45" s="3">
        <f t="shared" si="6"/>
        <v>0</v>
      </c>
      <c r="X45" s="2"/>
      <c r="Y45" s="43">
        <v>29.38</v>
      </c>
      <c r="Z45" s="43">
        <v>0</v>
      </c>
      <c r="AA45" s="3">
        <f t="shared" si="7"/>
        <v>-42.68</v>
      </c>
      <c r="AB45" s="2"/>
      <c r="AC45" s="10"/>
    </row>
    <row r="46" spans="1:30" ht="14.25" customHeight="1" x14ac:dyDescent="0.2">
      <c r="A46" s="196"/>
      <c r="B46" s="199"/>
      <c r="C46" s="158" t="s">
        <v>32</v>
      </c>
      <c r="D46" s="33">
        <f t="shared" si="30"/>
        <v>24.159999999999997</v>
      </c>
      <c r="E46" s="33">
        <v>21.507999999999999</v>
      </c>
      <c r="F46" s="33">
        <f t="shared" ref="F46:F71" si="34">D46-E46</f>
        <v>2.6519999999999975</v>
      </c>
      <c r="G46" s="119">
        <f t="shared" ref="G46:G50" si="35">IFERROR(F46/E46,"-")</f>
        <v>0.1233029570392411</v>
      </c>
      <c r="H46" s="35"/>
      <c r="I46" s="36"/>
      <c r="J46" s="33">
        <f t="shared" si="32"/>
        <v>8.8817841970012523E-16</v>
      </c>
      <c r="K46" s="33"/>
      <c r="L46" s="33"/>
      <c r="M46" s="119"/>
      <c r="N46" s="35"/>
      <c r="O46" s="37"/>
      <c r="P46" s="38" t="s">
        <v>16</v>
      </c>
      <c r="Q46" s="7"/>
      <c r="R46" s="45" t="s">
        <v>47</v>
      </c>
      <c r="S46" s="45" t="s">
        <v>48</v>
      </c>
      <c r="U46" s="43">
        <v>24.159999999999997</v>
      </c>
      <c r="V46" s="43">
        <v>0</v>
      </c>
      <c r="W46" s="3">
        <f t="shared" si="6"/>
        <v>-21.507999999999999</v>
      </c>
      <c r="X46" s="2"/>
      <c r="Y46" s="43">
        <v>8.8817841970012523E-16</v>
      </c>
      <c r="Z46" s="43">
        <v>0</v>
      </c>
      <c r="AA46" s="3">
        <f t="shared" si="7"/>
        <v>0</v>
      </c>
      <c r="AB46" s="2"/>
      <c r="AC46" s="64" t="s">
        <v>251</v>
      </c>
    </row>
    <row r="47" spans="1:30" ht="14.25" customHeight="1" x14ac:dyDescent="0.2">
      <c r="A47" s="196"/>
      <c r="B47" s="199"/>
      <c r="C47" s="158" t="s">
        <v>121</v>
      </c>
      <c r="D47" s="33">
        <f t="shared" si="30"/>
        <v>6.6059999999999999</v>
      </c>
      <c r="E47" s="33">
        <v>6.6059999999999999</v>
      </c>
      <c r="F47" s="33">
        <f t="shared" si="34"/>
        <v>0</v>
      </c>
      <c r="G47" s="119">
        <f t="shared" si="35"/>
        <v>0</v>
      </c>
      <c r="H47" s="35"/>
      <c r="I47" s="36"/>
      <c r="J47" s="33">
        <f t="shared" si="32"/>
        <v>0</v>
      </c>
      <c r="K47" s="33"/>
      <c r="L47" s="33"/>
      <c r="M47" s="119"/>
      <c r="N47" s="35"/>
      <c r="O47" s="37"/>
      <c r="P47" s="38" t="s">
        <v>16</v>
      </c>
      <c r="Q47" s="7"/>
      <c r="R47" s="45" t="s">
        <v>122</v>
      </c>
      <c r="S47" s="7" t="s">
        <v>121</v>
      </c>
      <c r="U47" s="43">
        <v>6.6059999999999999</v>
      </c>
      <c r="V47" s="43">
        <v>0</v>
      </c>
      <c r="W47" s="3">
        <f t="shared" si="6"/>
        <v>-6.6059999999999999</v>
      </c>
      <c r="X47" s="2"/>
      <c r="Y47" s="43">
        <v>0</v>
      </c>
      <c r="Z47" s="43">
        <v>0</v>
      </c>
      <c r="AA47" s="3">
        <f t="shared" si="7"/>
        <v>0</v>
      </c>
      <c r="AB47" s="2"/>
      <c r="AC47" s="10"/>
    </row>
    <row r="48" spans="1:30" ht="14.25" customHeight="1" x14ac:dyDescent="0.2">
      <c r="A48" s="196"/>
      <c r="B48" s="199"/>
      <c r="C48" s="162" t="s">
        <v>39</v>
      </c>
      <c r="D48" s="33">
        <f t="shared" si="30"/>
        <v>2.1070000000000002</v>
      </c>
      <c r="E48" s="163">
        <v>0.42</v>
      </c>
      <c r="F48" s="33">
        <f t="shared" si="34"/>
        <v>1.6870000000000003</v>
      </c>
      <c r="G48" s="119">
        <f t="shared" si="35"/>
        <v>4.0166666666666675</v>
      </c>
      <c r="H48" s="35"/>
      <c r="I48" s="36"/>
      <c r="J48" s="33">
        <f t="shared" si="32"/>
        <v>0</v>
      </c>
      <c r="K48" s="33"/>
      <c r="L48" s="33"/>
      <c r="M48" s="119"/>
      <c r="N48" s="35"/>
      <c r="O48" s="37"/>
      <c r="P48" s="38" t="s">
        <v>16</v>
      </c>
      <c r="Q48" s="45"/>
      <c r="R48" s="45" t="s">
        <v>47</v>
      </c>
      <c r="S48" s="67" t="s">
        <v>39</v>
      </c>
      <c r="U48" s="43">
        <v>2.1070000000000002</v>
      </c>
      <c r="V48" s="43">
        <v>0</v>
      </c>
      <c r="W48" s="3">
        <f t="shared" si="6"/>
        <v>-0.42</v>
      </c>
      <c r="X48" s="2"/>
      <c r="Y48" s="43">
        <v>0</v>
      </c>
      <c r="Z48" s="43">
        <v>0</v>
      </c>
      <c r="AA48" s="3">
        <f t="shared" si="7"/>
        <v>0</v>
      </c>
      <c r="AB48" s="2"/>
      <c r="AC48" s="46" t="s">
        <v>123</v>
      </c>
    </row>
    <row r="49" spans="1:29" ht="14.25" customHeight="1" x14ac:dyDescent="0.2">
      <c r="A49" s="196"/>
      <c r="B49" s="199"/>
      <c r="C49" s="158" t="s">
        <v>124</v>
      </c>
      <c r="D49" s="33">
        <f t="shared" si="30"/>
        <v>19.391999999999996</v>
      </c>
      <c r="E49" s="33">
        <f>33.036-17.9+0.42-E48</f>
        <v>15.136000000000003</v>
      </c>
      <c r="F49" s="33">
        <f t="shared" si="34"/>
        <v>4.2559999999999931</v>
      </c>
      <c r="G49" s="119">
        <f t="shared" si="35"/>
        <v>0.28118393234672256</v>
      </c>
      <c r="H49" s="35"/>
      <c r="I49" s="36"/>
      <c r="J49" s="33">
        <f t="shared" si="32"/>
        <v>2.282</v>
      </c>
      <c r="K49" s="33">
        <v>2.282</v>
      </c>
      <c r="L49" s="33">
        <f>J49-K49</f>
        <v>0</v>
      </c>
      <c r="M49" s="119">
        <f>IFERROR(L49/K49,"-")</f>
        <v>0</v>
      </c>
      <c r="N49" s="35"/>
      <c r="O49" s="37"/>
      <c r="P49" s="38" t="s">
        <v>16</v>
      </c>
      <c r="Q49" s="45" t="s">
        <v>80</v>
      </c>
      <c r="R49" s="45" t="s">
        <v>47</v>
      </c>
      <c r="S49" s="7" t="s">
        <v>42</v>
      </c>
      <c r="U49" s="40">
        <v>19.391999999999996</v>
      </c>
      <c r="V49" s="40">
        <v>0</v>
      </c>
      <c r="W49" s="3">
        <f t="shared" si="6"/>
        <v>-15.136000000000003</v>
      </c>
      <c r="X49" s="2"/>
      <c r="Y49" s="40">
        <v>2.282</v>
      </c>
      <c r="Z49" s="40">
        <v>0</v>
      </c>
      <c r="AA49" s="3">
        <f t="shared" si="7"/>
        <v>-2.282</v>
      </c>
      <c r="AB49" s="2"/>
      <c r="AC49" s="46" t="s">
        <v>252</v>
      </c>
    </row>
    <row r="50" spans="1:29" ht="14.25" customHeight="1" x14ac:dyDescent="0.2">
      <c r="A50" s="197"/>
      <c r="B50" s="200"/>
      <c r="C50" s="159" t="s">
        <v>250</v>
      </c>
      <c r="D50" s="33">
        <f t="shared" si="30"/>
        <v>20.202999999999996</v>
      </c>
      <c r="E50" s="33">
        <v>11.141999999999999</v>
      </c>
      <c r="F50" s="33">
        <f t="shared" si="34"/>
        <v>9.0609999999999964</v>
      </c>
      <c r="G50" s="119">
        <f t="shared" si="35"/>
        <v>0.81322922276072485</v>
      </c>
      <c r="H50" s="35"/>
      <c r="I50" s="36"/>
      <c r="J50" s="33">
        <f t="shared" si="32"/>
        <v>0</v>
      </c>
      <c r="K50" s="33"/>
      <c r="L50" s="33"/>
      <c r="M50" s="119"/>
      <c r="N50" s="35"/>
      <c r="O50" s="37"/>
      <c r="P50" s="38" t="s">
        <v>16</v>
      </c>
      <c r="Q50" s="7"/>
      <c r="R50" s="7"/>
      <c r="S50" s="7"/>
      <c r="U50" s="43">
        <v>20.202999999999996</v>
      </c>
      <c r="V50" s="43">
        <v>0</v>
      </c>
      <c r="W50" s="3">
        <f t="shared" si="6"/>
        <v>-11.141999999999999</v>
      </c>
      <c r="X50" s="2"/>
      <c r="Y50" s="43">
        <v>0</v>
      </c>
      <c r="Z50" s="43">
        <v>0</v>
      </c>
      <c r="AA50" s="3">
        <f t="shared" si="7"/>
        <v>0</v>
      </c>
      <c r="AB50" s="2"/>
      <c r="AC50" s="10"/>
    </row>
    <row r="51" spans="1:29" ht="14.25" customHeight="1" x14ac:dyDescent="0.2">
      <c r="A51" s="49" t="str">
        <f>"Sub Total - "&amp;B39</f>
        <v>Sub Total - Broadcasting and Media</v>
      </c>
      <c r="B51" s="50"/>
      <c r="C51" s="117"/>
      <c r="D51" s="52">
        <f t="shared" ref="D51:E51" si="36">SUM(D39:D50)</f>
        <v>159.50399999999999</v>
      </c>
      <c r="E51" s="52">
        <f t="shared" si="36"/>
        <v>101.84099999999998</v>
      </c>
      <c r="F51" s="52">
        <f t="shared" si="34"/>
        <v>57.663000000000011</v>
      </c>
      <c r="G51" s="160">
        <f>F51/E51</f>
        <v>0.56620614487289034</v>
      </c>
      <c r="H51" s="54">
        <v>4</v>
      </c>
      <c r="I51" s="55"/>
      <c r="J51" s="52">
        <f t="shared" ref="J51:K51" si="37">SUM(J39:J50)</f>
        <v>243.417</v>
      </c>
      <c r="K51" s="52">
        <f t="shared" si="37"/>
        <v>470.11900000000003</v>
      </c>
      <c r="L51" s="52">
        <f>J51-K51</f>
        <v>-226.70200000000003</v>
      </c>
      <c r="M51" s="160">
        <f>L51/K51</f>
        <v>-0.48222258619626096</v>
      </c>
      <c r="N51" s="54">
        <v>9</v>
      </c>
      <c r="O51" s="37"/>
      <c r="P51" s="38" t="s">
        <v>16</v>
      </c>
      <c r="Q51" s="7"/>
      <c r="R51" s="7"/>
      <c r="S51" s="7"/>
      <c r="U51" s="56">
        <f t="shared" ref="U51:V51" si="38">SUM(U39:U50)</f>
        <v>159.50399999999999</v>
      </c>
      <c r="V51" s="56">
        <f t="shared" si="38"/>
        <v>0</v>
      </c>
      <c r="W51" s="57">
        <f t="shared" si="6"/>
        <v>-101.84099999999998</v>
      </c>
      <c r="X51" s="58"/>
      <c r="Y51" s="56">
        <f t="shared" ref="Y51:Z51" si="39">SUM(Y39:Y50)</f>
        <v>243.417</v>
      </c>
      <c r="Z51" s="56">
        <f t="shared" si="39"/>
        <v>0</v>
      </c>
      <c r="AA51" s="57">
        <f t="shared" si="7"/>
        <v>-470.11900000000003</v>
      </c>
      <c r="AB51" s="2"/>
      <c r="AC51" s="10"/>
    </row>
    <row r="52" spans="1:29" ht="14.25" customHeight="1" x14ac:dyDescent="0.2">
      <c r="A52" s="205" t="s">
        <v>125</v>
      </c>
      <c r="B52" s="206" t="s">
        <v>20</v>
      </c>
      <c r="C52" s="109" t="s">
        <v>24</v>
      </c>
      <c r="D52" s="33">
        <f t="shared" ref="D52:D58" si="40">U52</f>
        <v>214.06300000000007</v>
      </c>
      <c r="E52" s="33">
        <v>260.20999999999998</v>
      </c>
      <c r="F52" s="33">
        <f t="shared" si="34"/>
        <v>-46.146999999999906</v>
      </c>
      <c r="G52" s="119">
        <f t="shared" ref="G52:G58" si="41">IFERROR(F52/E52,"-")</f>
        <v>-0.17734522116751819</v>
      </c>
      <c r="H52" s="35"/>
      <c r="I52" s="36"/>
      <c r="J52" s="33">
        <f t="shared" ref="J52:J56" si="42">Y52</f>
        <v>8.5000000000000006E-2</v>
      </c>
      <c r="K52" s="33"/>
      <c r="L52" s="33"/>
      <c r="M52" s="119"/>
      <c r="N52" s="35"/>
      <c r="O52" s="37"/>
      <c r="P52" s="39" t="s">
        <v>19</v>
      </c>
      <c r="Q52" s="7"/>
      <c r="R52" s="45" t="s">
        <v>47</v>
      </c>
      <c r="S52" s="7" t="s">
        <v>24</v>
      </c>
      <c r="U52" s="43">
        <v>214.06300000000007</v>
      </c>
      <c r="V52" s="43">
        <v>0</v>
      </c>
      <c r="W52" s="3">
        <f t="shared" si="6"/>
        <v>-260.20999999999998</v>
      </c>
      <c r="X52" s="2"/>
      <c r="Y52" s="43">
        <v>8.5000000000000006E-2</v>
      </c>
      <c r="Z52" s="43">
        <v>0</v>
      </c>
      <c r="AA52" s="3">
        <f t="shared" si="7"/>
        <v>0</v>
      </c>
      <c r="AB52" s="2"/>
      <c r="AC52" s="46" t="s">
        <v>253</v>
      </c>
    </row>
    <row r="53" spans="1:29" ht="14.25" customHeight="1" x14ac:dyDescent="0.2">
      <c r="A53" s="196"/>
      <c r="B53" s="199"/>
      <c r="C53" s="158" t="s">
        <v>126</v>
      </c>
      <c r="D53" s="33">
        <f t="shared" si="40"/>
        <v>36.378999999999998</v>
      </c>
      <c r="E53" s="33">
        <v>34.982999999999997</v>
      </c>
      <c r="F53" s="33">
        <f t="shared" si="34"/>
        <v>1.3960000000000008</v>
      </c>
      <c r="G53" s="119">
        <f t="shared" si="41"/>
        <v>3.9905096761284078E-2</v>
      </c>
      <c r="H53" s="35"/>
      <c r="I53" s="36"/>
      <c r="J53" s="33">
        <f t="shared" si="42"/>
        <v>0.104</v>
      </c>
      <c r="K53" s="33">
        <v>0</v>
      </c>
      <c r="L53" s="33">
        <f t="shared" ref="L53:L54" si="43">J53-K53</f>
        <v>0.104</v>
      </c>
      <c r="M53" s="119" t="str">
        <f t="shared" ref="M53:M54" si="44">IFERROR(L53/K53,"-")</f>
        <v>-</v>
      </c>
      <c r="N53" s="35"/>
      <c r="O53" s="37"/>
      <c r="P53" s="39" t="s">
        <v>19</v>
      </c>
      <c r="Q53" s="7"/>
      <c r="R53" s="45" t="s">
        <v>46</v>
      </c>
      <c r="S53" s="7" t="s">
        <v>42</v>
      </c>
      <c r="U53" s="43">
        <v>36.378999999999998</v>
      </c>
      <c r="V53" s="43">
        <v>0</v>
      </c>
      <c r="W53" s="3">
        <f t="shared" si="6"/>
        <v>-34.982999999999997</v>
      </c>
      <c r="X53" s="2"/>
      <c r="Y53" s="43">
        <v>0.104</v>
      </c>
      <c r="Z53" s="43">
        <v>0</v>
      </c>
      <c r="AA53" s="3">
        <f t="shared" si="7"/>
        <v>0</v>
      </c>
      <c r="AB53" s="2"/>
      <c r="AC53" s="46"/>
    </row>
    <row r="54" spans="1:29" ht="14.25" customHeight="1" x14ac:dyDescent="0.2">
      <c r="A54" s="196"/>
      <c r="B54" s="199"/>
      <c r="C54" s="158" t="s">
        <v>127</v>
      </c>
      <c r="D54" s="33">
        <f t="shared" si="40"/>
        <v>2.2480000000000002</v>
      </c>
      <c r="E54" s="33">
        <v>0</v>
      </c>
      <c r="F54" s="33">
        <f t="shared" si="34"/>
        <v>2.2480000000000002</v>
      </c>
      <c r="G54" s="119" t="str">
        <f t="shared" si="41"/>
        <v>-</v>
      </c>
      <c r="H54" s="35"/>
      <c r="I54" s="36"/>
      <c r="J54" s="33">
        <f t="shared" si="42"/>
        <v>2.762</v>
      </c>
      <c r="K54" s="33">
        <v>0</v>
      </c>
      <c r="L54" s="33">
        <f t="shared" si="43"/>
        <v>2.762</v>
      </c>
      <c r="M54" s="119" t="str">
        <f t="shared" si="44"/>
        <v>-</v>
      </c>
      <c r="N54" s="35"/>
      <c r="O54" s="37"/>
      <c r="P54" s="39" t="s">
        <v>19</v>
      </c>
      <c r="Q54" s="7"/>
      <c r="R54" s="45" t="s">
        <v>46</v>
      </c>
      <c r="S54" s="45" t="s">
        <v>50</v>
      </c>
      <c r="U54" s="43">
        <v>2.2480000000000002</v>
      </c>
      <c r="V54" s="43">
        <v>0</v>
      </c>
      <c r="W54" s="3">
        <f t="shared" si="6"/>
        <v>0</v>
      </c>
      <c r="X54" s="2"/>
      <c r="Y54" s="43">
        <v>2.762</v>
      </c>
      <c r="Z54" s="43">
        <v>0</v>
      </c>
      <c r="AA54" s="3">
        <f t="shared" si="7"/>
        <v>0</v>
      </c>
      <c r="AB54" s="2"/>
      <c r="AC54" s="10"/>
    </row>
    <row r="55" spans="1:29" ht="14.25" customHeight="1" x14ac:dyDescent="0.2">
      <c r="A55" s="196"/>
      <c r="B55" s="199"/>
      <c r="C55" s="158" t="s">
        <v>128</v>
      </c>
      <c r="D55" s="33">
        <f t="shared" si="40"/>
        <v>16.902999999999999</v>
      </c>
      <c r="E55" s="33">
        <v>0.81</v>
      </c>
      <c r="F55" s="33">
        <f t="shared" si="34"/>
        <v>16.093</v>
      </c>
      <c r="G55" s="119">
        <f t="shared" si="41"/>
        <v>19.867901234567899</v>
      </c>
      <c r="H55" s="35"/>
      <c r="I55" s="36"/>
      <c r="J55" s="33">
        <f t="shared" si="42"/>
        <v>0</v>
      </c>
      <c r="K55" s="33"/>
      <c r="L55" s="33"/>
      <c r="M55" s="119"/>
      <c r="N55" s="35"/>
      <c r="O55" s="37"/>
      <c r="P55" s="39" t="s">
        <v>19</v>
      </c>
      <c r="Q55" s="7"/>
      <c r="R55" s="45" t="s">
        <v>46</v>
      </c>
      <c r="S55" s="45" t="s">
        <v>51</v>
      </c>
      <c r="U55" s="43">
        <v>16.902999999999999</v>
      </c>
      <c r="V55" s="43">
        <v>0</v>
      </c>
      <c r="W55" s="3">
        <f t="shared" si="6"/>
        <v>-0.81</v>
      </c>
      <c r="X55" s="2"/>
      <c r="Y55" s="43">
        <v>0</v>
      </c>
      <c r="Z55" s="43">
        <v>0</v>
      </c>
      <c r="AA55" s="3">
        <f t="shared" si="7"/>
        <v>0</v>
      </c>
      <c r="AB55" s="2"/>
      <c r="AC55" s="10"/>
    </row>
    <row r="56" spans="1:29" ht="14.25" customHeight="1" x14ac:dyDescent="0.2">
      <c r="A56" s="196"/>
      <c r="B56" s="199"/>
      <c r="C56" s="158" t="s">
        <v>129</v>
      </c>
      <c r="D56" s="33">
        <f t="shared" si="40"/>
        <v>1.9699999999999989</v>
      </c>
      <c r="E56" s="33">
        <v>20</v>
      </c>
      <c r="F56" s="33">
        <f t="shared" si="34"/>
        <v>-18.03</v>
      </c>
      <c r="G56" s="119">
        <f t="shared" si="41"/>
        <v>-0.90150000000000008</v>
      </c>
      <c r="H56" s="35"/>
      <c r="I56" s="36"/>
      <c r="J56" s="33">
        <f t="shared" si="42"/>
        <v>0</v>
      </c>
      <c r="K56" s="33"/>
      <c r="L56" s="33"/>
      <c r="M56" s="119"/>
      <c r="N56" s="35"/>
      <c r="O56" s="37"/>
      <c r="P56" s="39" t="s">
        <v>19</v>
      </c>
      <c r="Q56" s="7"/>
      <c r="R56" s="45" t="s">
        <v>46</v>
      </c>
      <c r="S56" s="7" t="s">
        <v>49</v>
      </c>
      <c r="U56" s="43">
        <v>1.9699999999999989</v>
      </c>
      <c r="V56" s="43">
        <v>0</v>
      </c>
      <c r="W56" s="3">
        <f t="shared" si="6"/>
        <v>-20</v>
      </c>
      <c r="X56" s="2"/>
      <c r="Y56" s="43">
        <v>0</v>
      </c>
      <c r="Z56" s="43">
        <v>0</v>
      </c>
      <c r="AA56" s="3">
        <f t="shared" si="7"/>
        <v>0</v>
      </c>
      <c r="AB56" s="2"/>
      <c r="AC56" s="10"/>
    </row>
    <row r="57" spans="1:29" ht="14.25" customHeight="1" x14ac:dyDescent="0.2">
      <c r="A57" s="196"/>
      <c r="B57" s="199"/>
      <c r="C57" s="162" t="s">
        <v>41</v>
      </c>
      <c r="D57" s="33">
        <f t="shared" si="40"/>
        <v>1.5049999999999999</v>
      </c>
      <c r="E57" s="33"/>
      <c r="F57" s="33">
        <f t="shared" si="34"/>
        <v>1.5049999999999999</v>
      </c>
      <c r="G57" s="119" t="str">
        <f t="shared" si="41"/>
        <v>-</v>
      </c>
      <c r="H57" s="35"/>
      <c r="I57" s="36"/>
      <c r="J57" s="33"/>
      <c r="K57" s="33"/>
      <c r="L57" s="33"/>
      <c r="M57" s="119"/>
      <c r="N57" s="35"/>
      <c r="O57" s="37"/>
      <c r="P57" s="39" t="s">
        <v>19</v>
      </c>
      <c r="Q57" s="7"/>
      <c r="R57" s="45" t="s">
        <v>46</v>
      </c>
      <c r="S57" s="61" t="s">
        <v>41</v>
      </c>
      <c r="U57" s="43">
        <v>1.5049999999999999</v>
      </c>
      <c r="V57" s="43">
        <v>0</v>
      </c>
      <c r="W57" s="3">
        <f t="shared" si="6"/>
        <v>0</v>
      </c>
      <c r="X57" s="2"/>
      <c r="Y57" s="43">
        <v>0</v>
      </c>
      <c r="Z57" s="43">
        <v>0</v>
      </c>
      <c r="AA57" s="3">
        <f t="shared" si="7"/>
        <v>0</v>
      </c>
      <c r="AB57" s="2"/>
      <c r="AC57" s="10"/>
    </row>
    <row r="58" spans="1:29" ht="14.25" customHeight="1" x14ac:dyDescent="0.2">
      <c r="A58" s="197"/>
      <c r="B58" s="200"/>
      <c r="C58" s="162" t="s">
        <v>250</v>
      </c>
      <c r="D58" s="33">
        <f t="shared" si="40"/>
        <v>1.0409999999999999</v>
      </c>
      <c r="E58" s="33"/>
      <c r="F58" s="33">
        <f t="shared" si="34"/>
        <v>1.0409999999999999</v>
      </c>
      <c r="G58" s="119" t="str">
        <f t="shared" si="41"/>
        <v>-</v>
      </c>
      <c r="H58" s="35"/>
      <c r="I58" s="36"/>
      <c r="J58" s="33"/>
      <c r="K58" s="33"/>
      <c r="L58" s="33"/>
      <c r="M58" s="119"/>
      <c r="N58" s="35"/>
      <c r="O58" s="37"/>
      <c r="P58" s="39" t="s">
        <v>19</v>
      </c>
      <c r="Q58" s="7"/>
      <c r="R58" s="45"/>
      <c r="S58" s="7"/>
      <c r="U58" s="43">
        <v>1.0409999999999999</v>
      </c>
      <c r="V58" s="43">
        <v>0</v>
      </c>
      <c r="W58" s="3">
        <f t="shared" si="6"/>
        <v>0</v>
      </c>
      <c r="X58" s="2"/>
      <c r="Y58" s="43">
        <v>0</v>
      </c>
      <c r="Z58" s="43">
        <v>0</v>
      </c>
      <c r="AA58" s="3">
        <f t="shared" si="7"/>
        <v>0</v>
      </c>
      <c r="AB58" s="2"/>
      <c r="AC58" s="10"/>
    </row>
    <row r="59" spans="1:29" ht="14.25" customHeight="1" x14ac:dyDescent="0.2">
      <c r="A59" s="49" t="str">
        <f>"Sub Total - "&amp;B52</f>
        <v>Sub Total - Civil Society</v>
      </c>
      <c r="B59" s="50"/>
      <c r="C59" s="117"/>
      <c r="D59" s="52">
        <f t="shared" ref="D59:E59" si="45">SUM(D52:D58)</f>
        <v>274.10900000000009</v>
      </c>
      <c r="E59" s="52">
        <f t="shared" si="45"/>
        <v>316.00299999999999</v>
      </c>
      <c r="F59" s="52">
        <f t="shared" si="34"/>
        <v>-41.893999999999892</v>
      </c>
      <c r="G59" s="160">
        <f>F59/E59</f>
        <v>-0.13257469074660649</v>
      </c>
      <c r="H59" s="54">
        <v>5</v>
      </c>
      <c r="I59" s="55"/>
      <c r="J59" s="52">
        <f t="shared" ref="J59:K59" si="46">SUM(J52:J58)</f>
        <v>2.9510000000000001</v>
      </c>
      <c r="K59" s="52">
        <f t="shared" si="46"/>
        <v>0</v>
      </c>
      <c r="L59" s="52">
        <f t="shared" ref="L59:L61" si="47">J59-K59</f>
        <v>2.9510000000000001</v>
      </c>
      <c r="M59" s="160"/>
      <c r="N59" s="54"/>
      <c r="O59" s="37"/>
      <c r="P59" s="39" t="s">
        <v>19</v>
      </c>
      <c r="Q59" s="7"/>
      <c r="R59" s="7"/>
      <c r="S59" s="7"/>
      <c r="U59" s="56">
        <f t="shared" ref="U59:V59" si="48">SUM(U52:U58)</f>
        <v>274.10900000000009</v>
      </c>
      <c r="V59" s="56">
        <f t="shared" si="48"/>
        <v>0</v>
      </c>
      <c r="W59" s="57">
        <f t="shared" si="6"/>
        <v>-316.00299999999999</v>
      </c>
      <c r="X59" s="58"/>
      <c r="Y59" s="56">
        <f t="shared" ref="Y59:Z59" si="49">SUM(Y52:Y58)</f>
        <v>2.9510000000000001</v>
      </c>
      <c r="Z59" s="56">
        <f t="shared" si="49"/>
        <v>0</v>
      </c>
      <c r="AA59" s="57">
        <f t="shared" si="7"/>
        <v>0</v>
      </c>
      <c r="AB59" s="2"/>
      <c r="AC59" s="10"/>
    </row>
    <row r="60" spans="1:29" ht="14.25" customHeight="1" x14ac:dyDescent="0.2">
      <c r="A60" s="195" t="s">
        <v>130</v>
      </c>
      <c r="B60" s="198" t="s">
        <v>22</v>
      </c>
      <c r="C60" s="109" t="s">
        <v>131</v>
      </c>
      <c r="D60" s="33">
        <f t="shared" ref="D60:D69" si="50">U60</f>
        <v>52.234000000000002</v>
      </c>
      <c r="E60" s="33">
        <v>38.481999999999999</v>
      </c>
      <c r="F60" s="33">
        <f t="shared" si="34"/>
        <v>13.752000000000002</v>
      </c>
      <c r="G60" s="119">
        <f t="shared" ref="G60:G69" si="51">IFERROR(F60/E60,"-")</f>
        <v>0.35736188347798981</v>
      </c>
      <c r="H60" s="35"/>
      <c r="I60" s="36"/>
      <c r="J60" s="33">
        <f t="shared" ref="J60:J65" si="52">Y60</f>
        <v>0.28600000000000003</v>
      </c>
      <c r="K60" s="33">
        <v>0.186</v>
      </c>
      <c r="L60" s="33">
        <f t="shared" si="47"/>
        <v>0.10000000000000003</v>
      </c>
      <c r="M60" s="119">
        <f t="shared" ref="M60:M61" si="53">IFERROR(L60/K60,"-")</f>
        <v>0.53763440860215073</v>
      </c>
      <c r="N60" s="35"/>
      <c r="O60" s="37"/>
      <c r="P60" s="38" t="s">
        <v>21</v>
      </c>
      <c r="Q60" s="45" t="s">
        <v>132</v>
      </c>
      <c r="R60" s="7"/>
      <c r="S60" s="7"/>
      <c r="U60" s="43">
        <v>52.234000000000002</v>
      </c>
      <c r="V60" s="43">
        <v>0</v>
      </c>
      <c r="W60" s="3">
        <f t="shared" si="6"/>
        <v>-38.481999999999999</v>
      </c>
      <c r="X60" s="2"/>
      <c r="Y60" s="43">
        <v>0.28600000000000003</v>
      </c>
      <c r="Z60" s="43">
        <v>0</v>
      </c>
      <c r="AA60" s="3">
        <f t="shared" si="7"/>
        <v>-0.186</v>
      </c>
      <c r="AB60" s="2"/>
      <c r="AC60" s="10"/>
    </row>
    <row r="61" spans="1:29" ht="14.25" customHeight="1" x14ac:dyDescent="0.2">
      <c r="A61" s="196"/>
      <c r="B61" s="199"/>
      <c r="C61" s="158" t="s">
        <v>101</v>
      </c>
      <c r="D61" s="33">
        <f t="shared" si="50"/>
        <v>1.093</v>
      </c>
      <c r="E61" s="33">
        <v>0.51</v>
      </c>
      <c r="F61" s="33">
        <f t="shared" si="34"/>
        <v>0.58299999999999996</v>
      </c>
      <c r="G61" s="119">
        <f t="shared" si="51"/>
        <v>1.1431372549019607</v>
      </c>
      <c r="H61" s="35"/>
      <c r="I61" s="36"/>
      <c r="J61" s="33">
        <f t="shared" si="52"/>
        <v>0.74</v>
      </c>
      <c r="K61" s="33">
        <v>0</v>
      </c>
      <c r="L61" s="33">
        <f t="shared" si="47"/>
        <v>0.74</v>
      </c>
      <c r="M61" s="119" t="str">
        <f t="shared" si="53"/>
        <v>-</v>
      </c>
      <c r="N61" s="35"/>
      <c r="O61" s="37"/>
      <c r="P61" s="38" t="s">
        <v>21</v>
      </c>
      <c r="Q61" s="7" t="s">
        <v>101</v>
      </c>
      <c r="R61" s="7"/>
      <c r="S61" s="7"/>
      <c r="U61" s="43">
        <v>1.093</v>
      </c>
      <c r="V61" s="43">
        <v>0</v>
      </c>
      <c r="W61" s="3">
        <f t="shared" si="6"/>
        <v>-0.51</v>
      </c>
      <c r="X61" s="2"/>
      <c r="Y61" s="43">
        <v>0.74</v>
      </c>
      <c r="Z61" s="43">
        <v>0</v>
      </c>
      <c r="AA61" s="3">
        <f t="shared" si="7"/>
        <v>0</v>
      </c>
      <c r="AB61" s="2"/>
      <c r="AC61" s="10"/>
    </row>
    <row r="62" spans="1:29" ht="14.25" customHeight="1" x14ac:dyDescent="0.2">
      <c r="A62" s="196"/>
      <c r="B62" s="199"/>
      <c r="C62" s="158" t="s">
        <v>98</v>
      </c>
      <c r="D62" s="33">
        <f t="shared" si="50"/>
        <v>16.240000000000002</v>
      </c>
      <c r="E62" s="33">
        <v>10.74</v>
      </c>
      <c r="F62" s="33">
        <f t="shared" si="34"/>
        <v>5.5000000000000018</v>
      </c>
      <c r="G62" s="119">
        <f t="shared" si="51"/>
        <v>0.51210428305400391</v>
      </c>
      <c r="H62" s="35"/>
      <c r="I62" s="36"/>
      <c r="J62" s="33">
        <f t="shared" si="52"/>
        <v>0</v>
      </c>
      <c r="K62" s="33"/>
      <c r="L62" s="33"/>
      <c r="M62" s="119"/>
      <c r="N62" s="35"/>
      <c r="O62" s="37"/>
      <c r="P62" s="38" t="s">
        <v>21</v>
      </c>
      <c r="Q62" s="7" t="s">
        <v>98</v>
      </c>
      <c r="R62" s="7"/>
      <c r="S62" s="7"/>
      <c r="U62" s="43">
        <v>16.240000000000002</v>
      </c>
      <c r="V62" s="43">
        <v>0</v>
      </c>
      <c r="W62" s="3">
        <f t="shared" si="6"/>
        <v>-10.74</v>
      </c>
      <c r="X62" s="2"/>
      <c r="Y62" s="43">
        <v>0</v>
      </c>
      <c r="Z62" s="43">
        <v>0</v>
      </c>
      <c r="AA62" s="3">
        <f t="shared" si="7"/>
        <v>0</v>
      </c>
      <c r="AB62" s="2"/>
      <c r="AC62" s="10"/>
    </row>
    <row r="63" spans="1:29" ht="14.25" customHeight="1" x14ac:dyDescent="0.2">
      <c r="A63" s="196"/>
      <c r="B63" s="199"/>
      <c r="C63" s="158" t="s">
        <v>133</v>
      </c>
      <c r="D63" s="33">
        <f t="shared" si="50"/>
        <v>50.48969521999998</v>
      </c>
      <c r="E63" s="161">
        <f>54.092+1.925-E67</f>
        <v>54.616999999999997</v>
      </c>
      <c r="F63" s="33">
        <f t="shared" si="34"/>
        <v>-4.1273047800000171</v>
      </c>
      <c r="G63" s="119">
        <f t="shared" si="51"/>
        <v>-7.5568134097442508E-2</v>
      </c>
      <c r="H63" s="35"/>
      <c r="I63" s="36"/>
      <c r="J63" s="33">
        <f t="shared" si="52"/>
        <v>0.6</v>
      </c>
      <c r="K63" s="33">
        <v>0</v>
      </c>
      <c r="L63" s="33">
        <f t="shared" ref="L63:L71" si="54">J63-K63</f>
        <v>0.6</v>
      </c>
      <c r="M63" s="119" t="str">
        <f t="shared" ref="M63:M69" si="55">IFERROR(L63/K63,"-")</f>
        <v>-</v>
      </c>
      <c r="N63" s="35"/>
      <c r="O63" s="37"/>
      <c r="P63" s="38" t="s">
        <v>21</v>
      </c>
      <c r="Q63" s="45" t="s">
        <v>80</v>
      </c>
      <c r="R63" s="45" t="s">
        <v>47</v>
      </c>
      <c r="S63" s="7" t="s">
        <v>42</v>
      </c>
      <c r="U63" s="40">
        <v>50.48969521999998</v>
      </c>
      <c r="V63" s="43">
        <v>0</v>
      </c>
      <c r="W63" s="3">
        <f t="shared" si="6"/>
        <v>-54.616999999999997</v>
      </c>
      <c r="X63" s="2"/>
      <c r="Y63" s="43">
        <v>0.6</v>
      </c>
      <c r="Z63" s="43">
        <v>0</v>
      </c>
      <c r="AA63" s="3">
        <f t="shared" si="7"/>
        <v>0</v>
      </c>
      <c r="AB63" s="2"/>
      <c r="AC63" s="46" t="s">
        <v>254</v>
      </c>
    </row>
    <row r="64" spans="1:29" ht="14.25" customHeight="1" x14ac:dyDescent="0.2">
      <c r="A64" s="196"/>
      <c r="B64" s="199"/>
      <c r="C64" s="158" t="s">
        <v>136</v>
      </c>
      <c r="D64" s="33">
        <f t="shared" si="50"/>
        <v>31.129000000000001</v>
      </c>
      <c r="E64" s="33">
        <v>30</v>
      </c>
      <c r="F64" s="33">
        <f t="shared" si="34"/>
        <v>1.1290000000000013</v>
      </c>
      <c r="G64" s="119">
        <f t="shared" si="51"/>
        <v>3.763333333333338E-2</v>
      </c>
      <c r="H64" s="35"/>
      <c r="I64" s="36"/>
      <c r="J64" s="33">
        <f t="shared" si="52"/>
        <v>0</v>
      </c>
      <c r="K64" s="33">
        <v>0</v>
      </c>
      <c r="L64" s="33">
        <f t="shared" si="54"/>
        <v>0</v>
      </c>
      <c r="M64" s="119" t="str">
        <f t="shared" si="55"/>
        <v>-</v>
      </c>
      <c r="N64" s="35"/>
      <c r="O64" s="37"/>
      <c r="P64" s="38" t="s">
        <v>21</v>
      </c>
      <c r="Q64" s="7"/>
      <c r="R64" s="45" t="s">
        <v>47</v>
      </c>
      <c r="S64" s="45" t="s">
        <v>26</v>
      </c>
      <c r="U64" s="43">
        <v>31.129000000000001</v>
      </c>
      <c r="V64" s="43">
        <v>0</v>
      </c>
      <c r="W64" s="3">
        <f t="shared" si="6"/>
        <v>-30</v>
      </c>
      <c r="X64" s="2"/>
      <c r="Y64" s="43">
        <v>0</v>
      </c>
      <c r="Z64" s="43">
        <v>0</v>
      </c>
      <c r="AA64" s="3">
        <f t="shared" si="7"/>
        <v>0</v>
      </c>
      <c r="AB64" s="2"/>
      <c r="AC64" s="10"/>
    </row>
    <row r="65" spans="1:29" ht="14.25" customHeight="1" x14ac:dyDescent="0.2">
      <c r="A65" s="196"/>
      <c r="B65" s="199"/>
      <c r="C65" s="158" t="s">
        <v>137</v>
      </c>
      <c r="D65" s="33">
        <f t="shared" si="50"/>
        <v>3.569</v>
      </c>
      <c r="E65" s="33">
        <v>3.569</v>
      </c>
      <c r="F65" s="33">
        <f t="shared" si="34"/>
        <v>0</v>
      </c>
      <c r="G65" s="119">
        <f t="shared" si="51"/>
        <v>0</v>
      </c>
      <c r="H65" s="35"/>
      <c r="I65" s="36"/>
      <c r="J65" s="33">
        <f t="shared" si="52"/>
        <v>0</v>
      </c>
      <c r="K65" s="33"/>
      <c r="L65" s="33">
        <f t="shared" si="54"/>
        <v>0</v>
      </c>
      <c r="M65" s="119" t="str">
        <f t="shared" si="55"/>
        <v>-</v>
      </c>
      <c r="N65" s="35"/>
      <c r="O65" s="37"/>
      <c r="P65" s="38" t="s">
        <v>21</v>
      </c>
      <c r="Q65" s="7"/>
      <c r="R65" s="45" t="s">
        <v>122</v>
      </c>
      <c r="S65" s="7" t="s">
        <v>137</v>
      </c>
      <c r="U65" s="43">
        <v>3.569</v>
      </c>
      <c r="V65" s="43">
        <v>0</v>
      </c>
      <c r="W65" s="3">
        <f t="shared" si="6"/>
        <v>-3.569</v>
      </c>
      <c r="X65" s="2"/>
      <c r="Y65" s="43">
        <v>0</v>
      </c>
      <c r="Z65" s="43">
        <v>0</v>
      </c>
      <c r="AA65" s="3">
        <f t="shared" si="7"/>
        <v>0</v>
      </c>
      <c r="AB65" s="2"/>
      <c r="AC65" s="10"/>
    </row>
    <row r="66" spans="1:29" ht="14.25" customHeight="1" x14ac:dyDescent="0.2">
      <c r="A66" s="196"/>
      <c r="B66" s="199"/>
      <c r="C66" s="162" t="s">
        <v>135</v>
      </c>
      <c r="D66" s="33">
        <f t="shared" si="50"/>
        <v>0.88500000000000001</v>
      </c>
      <c r="E66" s="33"/>
      <c r="F66" s="33">
        <f t="shared" si="34"/>
        <v>0.88500000000000001</v>
      </c>
      <c r="G66" s="119" t="str">
        <f t="shared" si="51"/>
        <v>-</v>
      </c>
      <c r="H66" s="35"/>
      <c r="I66" s="36"/>
      <c r="J66" s="33"/>
      <c r="K66" s="33"/>
      <c r="L66" s="33">
        <f t="shared" si="54"/>
        <v>0</v>
      </c>
      <c r="M66" s="119" t="str">
        <f t="shared" si="55"/>
        <v>-</v>
      </c>
      <c r="N66" s="35"/>
      <c r="O66" s="37"/>
      <c r="P66" s="38" t="s">
        <v>21</v>
      </c>
      <c r="Q66" s="7"/>
      <c r="R66" s="45" t="s">
        <v>47</v>
      </c>
      <c r="S66" s="7" t="s">
        <v>40</v>
      </c>
      <c r="U66" s="43">
        <v>0.88500000000000001</v>
      </c>
      <c r="V66" s="43">
        <v>0</v>
      </c>
      <c r="W66" s="3">
        <f t="shared" si="6"/>
        <v>0</v>
      </c>
      <c r="X66" s="2"/>
      <c r="Y66" s="43">
        <v>0</v>
      </c>
      <c r="Z66" s="43">
        <v>0</v>
      </c>
      <c r="AA66" s="3">
        <f t="shared" si="7"/>
        <v>0</v>
      </c>
      <c r="AB66" s="2"/>
      <c r="AC66" s="10"/>
    </row>
    <row r="67" spans="1:29" ht="14.25" customHeight="1" x14ac:dyDescent="0.2">
      <c r="A67" s="196"/>
      <c r="B67" s="199"/>
      <c r="C67" s="162" t="s">
        <v>134</v>
      </c>
      <c r="D67" s="33">
        <f t="shared" si="50"/>
        <v>1.2719999999999998</v>
      </c>
      <c r="E67" s="164">
        <v>1.4</v>
      </c>
      <c r="F67" s="33">
        <f t="shared" si="34"/>
        <v>-0.12800000000000011</v>
      </c>
      <c r="G67" s="119">
        <f t="shared" si="51"/>
        <v>-9.1428571428571512E-2</v>
      </c>
      <c r="H67" s="35"/>
      <c r="I67" s="36"/>
      <c r="J67" s="33"/>
      <c r="K67" s="33"/>
      <c r="L67" s="33">
        <f t="shared" si="54"/>
        <v>0</v>
      </c>
      <c r="M67" s="119" t="str">
        <f t="shared" si="55"/>
        <v>-</v>
      </c>
      <c r="N67" s="35"/>
      <c r="O67" s="37"/>
      <c r="P67" s="38" t="s">
        <v>21</v>
      </c>
      <c r="Q67" s="7"/>
      <c r="R67" s="45" t="s">
        <v>47</v>
      </c>
      <c r="S67" s="45" t="s">
        <v>30</v>
      </c>
      <c r="U67" s="43">
        <v>1.2719999999999998</v>
      </c>
      <c r="V67" s="43">
        <v>0</v>
      </c>
      <c r="W67" s="3">
        <f t="shared" si="6"/>
        <v>-1.4</v>
      </c>
      <c r="X67" s="2"/>
      <c r="Y67" s="43">
        <v>0</v>
      </c>
      <c r="Z67" s="43">
        <v>0</v>
      </c>
      <c r="AA67" s="3">
        <f t="shared" si="7"/>
        <v>0</v>
      </c>
      <c r="AB67" s="2"/>
      <c r="AC67" s="10"/>
    </row>
    <row r="68" spans="1:29" ht="14.25" customHeight="1" x14ac:dyDescent="0.2">
      <c r="A68" s="196"/>
      <c r="B68" s="199"/>
      <c r="C68" s="162" t="s">
        <v>83</v>
      </c>
      <c r="D68" s="33">
        <f t="shared" si="50"/>
        <v>-8.8260000000000005</v>
      </c>
      <c r="E68" s="33"/>
      <c r="F68" s="33">
        <f t="shared" si="34"/>
        <v>-8.8260000000000005</v>
      </c>
      <c r="G68" s="119" t="str">
        <f t="shared" si="51"/>
        <v>-</v>
      </c>
      <c r="H68" s="35"/>
      <c r="I68" s="36"/>
      <c r="J68" s="33">
        <f t="shared" ref="J68:J69" si="56">Y68</f>
        <v>20.931000000000001</v>
      </c>
      <c r="K68" s="33"/>
      <c r="L68" s="33">
        <f t="shared" si="54"/>
        <v>20.931000000000001</v>
      </c>
      <c r="M68" s="119" t="str">
        <f t="shared" si="55"/>
        <v>-</v>
      </c>
      <c r="N68" s="35"/>
      <c r="O68" s="37"/>
      <c r="P68" s="38" t="s">
        <v>21</v>
      </c>
      <c r="Q68" s="7"/>
      <c r="R68" s="45" t="s">
        <v>84</v>
      </c>
      <c r="S68" s="45" t="s">
        <v>85</v>
      </c>
      <c r="U68" s="43">
        <v>-8.8260000000000005</v>
      </c>
      <c r="V68" s="43">
        <v>0</v>
      </c>
      <c r="W68" s="3">
        <f t="shared" si="6"/>
        <v>0</v>
      </c>
      <c r="X68" s="2"/>
      <c r="Y68" s="43">
        <v>20.931000000000001</v>
      </c>
      <c r="Z68" s="43">
        <v>0</v>
      </c>
      <c r="AA68" s="3">
        <f t="shared" si="7"/>
        <v>0</v>
      </c>
      <c r="AB68" s="2"/>
      <c r="AC68" s="10"/>
    </row>
    <row r="69" spans="1:29" ht="14.25" customHeight="1" x14ac:dyDescent="0.2">
      <c r="A69" s="197"/>
      <c r="B69" s="200"/>
      <c r="C69" s="159" t="s">
        <v>250</v>
      </c>
      <c r="D69" s="33">
        <f t="shared" si="50"/>
        <v>19.332000000000001</v>
      </c>
      <c r="E69" s="33">
        <v>3.6030000000000002</v>
      </c>
      <c r="F69" s="33">
        <f t="shared" si="34"/>
        <v>15.729000000000001</v>
      </c>
      <c r="G69" s="119">
        <f t="shared" si="51"/>
        <v>4.3655287260616156</v>
      </c>
      <c r="H69" s="35"/>
      <c r="I69" s="36"/>
      <c r="J69" s="33">
        <f t="shared" si="56"/>
        <v>0</v>
      </c>
      <c r="K69" s="33"/>
      <c r="L69" s="33">
        <f t="shared" si="54"/>
        <v>0</v>
      </c>
      <c r="M69" s="119" t="str">
        <f t="shared" si="55"/>
        <v>-</v>
      </c>
      <c r="N69" s="35"/>
      <c r="O69" s="37"/>
      <c r="P69" s="38" t="s">
        <v>21</v>
      </c>
      <c r="Q69" s="7"/>
      <c r="R69" s="7"/>
      <c r="S69" s="7"/>
      <c r="U69" s="43">
        <v>19.332000000000001</v>
      </c>
      <c r="V69" s="43">
        <v>0</v>
      </c>
      <c r="W69" s="3">
        <f t="shared" si="6"/>
        <v>-3.6030000000000002</v>
      </c>
      <c r="X69" s="2"/>
      <c r="Y69" s="43">
        <v>0</v>
      </c>
      <c r="Z69" s="43">
        <v>0</v>
      </c>
      <c r="AA69" s="3">
        <f t="shared" si="7"/>
        <v>0</v>
      </c>
      <c r="AB69" s="2"/>
      <c r="AC69" s="10"/>
    </row>
    <row r="70" spans="1:29" ht="14.25" customHeight="1" x14ac:dyDescent="0.2">
      <c r="A70" s="49" t="str">
        <f>"Sub Total - "&amp;B60</f>
        <v>Sub Total - Other (inc Tourism)</v>
      </c>
      <c r="B70" s="50"/>
      <c r="C70" s="117"/>
      <c r="D70" s="52">
        <f t="shared" ref="D70:E70" si="57">SUM(D60:D69)</f>
        <v>167.41769521999996</v>
      </c>
      <c r="E70" s="52">
        <f t="shared" si="57"/>
        <v>142.92099999999999</v>
      </c>
      <c r="F70" s="52">
        <f t="shared" si="34"/>
        <v>24.496695219999964</v>
      </c>
      <c r="G70" s="160">
        <f t="shared" ref="G70:G71" si="58">F70/E70</f>
        <v>0.17140025062796904</v>
      </c>
      <c r="H70" s="54">
        <v>6</v>
      </c>
      <c r="I70" s="55"/>
      <c r="J70" s="52">
        <f t="shared" ref="J70:K70" si="59">SUM(J60:J69)</f>
        <v>22.557000000000002</v>
      </c>
      <c r="K70" s="52">
        <f t="shared" si="59"/>
        <v>0.186</v>
      </c>
      <c r="L70" s="52">
        <f t="shared" si="54"/>
        <v>22.371000000000002</v>
      </c>
      <c r="M70" s="160">
        <f t="shared" ref="M70:M71" si="60">L70/K70</f>
        <v>120.2741935483871</v>
      </c>
      <c r="N70" s="54"/>
      <c r="O70" s="37"/>
      <c r="P70" s="38" t="s">
        <v>21</v>
      </c>
      <c r="Q70" s="7"/>
      <c r="R70" s="7"/>
      <c r="S70" s="7"/>
      <c r="U70" s="56">
        <f t="shared" ref="U70:V70" si="61">SUM(U60:U69)</f>
        <v>167.41769521999996</v>
      </c>
      <c r="V70" s="56">
        <f t="shared" si="61"/>
        <v>0</v>
      </c>
      <c r="W70" s="57">
        <f t="shared" si="6"/>
        <v>-142.92099999999999</v>
      </c>
      <c r="X70" s="58"/>
      <c r="Y70" s="56">
        <f t="shared" ref="Y70:Z70" si="62">SUM(Y60:Y69)</f>
        <v>22.557000000000002</v>
      </c>
      <c r="Z70" s="56">
        <f t="shared" si="62"/>
        <v>0</v>
      </c>
      <c r="AA70" s="57">
        <f t="shared" si="7"/>
        <v>-0.186</v>
      </c>
      <c r="AB70" s="2"/>
      <c r="AC70" s="10"/>
    </row>
    <row r="71" spans="1:29" ht="14.25" customHeight="1" x14ac:dyDescent="0.2">
      <c r="A71" s="15" t="s">
        <v>138</v>
      </c>
      <c r="B71" s="71"/>
      <c r="C71" s="122"/>
      <c r="D71" s="73">
        <f t="shared" ref="D71:E71" si="63">D21+D30+D38+D51+D59+D70</f>
        <v>1902.7606952200001</v>
      </c>
      <c r="E71" s="73">
        <f t="shared" si="63"/>
        <v>1770.1499999999999</v>
      </c>
      <c r="F71" s="73">
        <f t="shared" si="34"/>
        <v>132.61069522000025</v>
      </c>
      <c r="G71" s="165">
        <f t="shared" si="58"/>
        <v>7.4914948010055799E-2</v>
      </c>
      <c r="H71" s="75"/>
      <c r="I71" s="76"/>
      <c r="J71" s="73">
        <f t="shared" ref="J71:K71" si="64">J21+J30+J38+J51+J59+J70</f>
        <v>645.6400000000001</v>
      </c>
      <c r="K71" s="73">
        <f t="shared" si="64"/>
        <v>655.48500000000001</v>
      </c>
      <c r="L71" s="73">
        <f t="shared" si="54"/>
        <v>-9.8449999999999136</v>
      </c>
      <c r="M71" s="165">
        <f t="shared" si="60"/>
        <v>-1.5019413106325718E-2</v>
      </c>
      <c r="N71" s="77"/>
      <c r="O71" s="37"/>
      <c r="P71" s="39"/>
      <c r="Q71" s="7"/>
      <c r="R71" s="7"/>
      <c r="S71" s="7"/>
      <c r="U71" s="2"/>
      <c r="V71" s="2"/>
      <c r="W71" s="2"/>
      <c r="X71" s="2"/>
      <c r="Y71" s="2"/>
      <c r="Z71" s="2"/>
      <c r="AA71" s="2"/>
      <c r="AB71" s="2"/>
      <c r="AC71" s="10"/>
    </row>
    <row r="72" spans="1:29" ht="14.25" customHeight="1" x14ac:dyDescent="0.2">
      <c r="B72" s="78"/>
      <c r="D72" s="79"/>
      <c r="E72" s="79"/>
      <c r="F72" s="79"/>
      <c r="G72" s="80"/>
      <c r="H72" s="37"/>
      <c r="I72" s="37"/>
      <c r="J72" s="79"/>
      <c r="K72" s="79"/>
      <c r="L72" s="79"/>
      <c r="M72" s="80"/>
      <c r="N72" s="37"/>
      <c r="O72" s="37"/>
      <c r="P72" s="39"/>
      <c r="Q72" s="7"/>
      <c r="R72" s="7"/>
      <c r="S72" s="7"/>
      <c r="U72" s="2"/>
      <c r="V72" s="2"/>
      <c r="W72" s="2"/>
      <c r="X72" s="2"/>
      <c r="Y72" s="2"/>
      <c r="Z72" s="2"/>
      <c r="AA72" s="2"/>
      <c r="AB72" s="2"/>
      <c r="AC72" s="10"/>
    </row>
    <row r="73" spans="1:29" ht="14.25" customHeight="1" x14ac:dyDescent="0.2">
      <c r="B73" s="78"/>
      <c r="D73" s="79"/>
      <c r="E73" s="79"/>
      <c r="F73" s="79"/>
      <c r="G73" s="80"/>
      <c r="H73" s="37"/>
      <c r="I73" s="37"/>
      <c r="J73" s="79"/>
      <c r="K73" s="79"/>
      <c r="L73" s="79"/>
      <c r="M73" s="80"/>
      <c r="N73" s="37"/>
      <c r="O73" s="37"/>
      <c r="P73" s="39"/>
      <c r="Q73" s="7"/>
      <c r="R73" s="7"/>
      <c r="S73" s="7"/>
      <c r="U73" s="2"/>
      <c r="V73" s="2"/>
      <c r="W73" s="2"/>
      <c r="X73" s="2"/>
      <c r="Y73" s="2"/>
      <c r="Z73" s="2"/>
      <c r="AA73" s="2"/>
      <c r="AB73" s="2"/>
      <c r="AC73" s="10"/>
    </row>
    <row r="74" spans="1:29" ht="14.25" customHeight="1" x14ac:dyDescent="0.2">
      <c r="A74" s="1" t="s">
        <v>139</v>
      </c>
      <c r="B74" s="81"/>
      <c r="C74" s="2"/>
      <c r="D74" s="82"/>
      <c r="E74" s="82"/>
      <c r="F74" s="83"/>
      <c r="G74" s="84"/>
      <c r="H74" s="85"/>
      <c r="I74" s="85"/>
      <c r="J74" s="82"/>
      <c r="K74" s="82"/>
      <c r="L74" s="82"/>
      <c r="M74" s="84"/>
      <c r="N74" s="85"/>
      <c r="O74" s="85"/>
      <c r="Q74" s="86"/>
      <c r="R74" s="87"/>
      <c r="S74" s="87"/>
      <c r="AC74" s="88"/>
    </row>
    <row r="75" spans="1:29" ht="14.25" customHeight="1" x14ac:dyDescent="0.2">
      <c r="A75" s="2"/>
      <c r="B75" s="81"/>
      <c r="C75" s="2"/>
      <c r="D75" s="85"/>
      <c r="E75" s="85"/>
      <c r="F75" s="85"/>
      <c r="G75" s="84"/>
      <c r="H75" s="85"/>
      <c r="I75" s="85"/>
      <c r="J75" s="82"/>
      <c r="K75" s="82"/>
      <c r="L75" s="82"/>
      <c r="M75" s="84"/>
      <c r="N75" s="85"/>
      <c r="O75" s="85"/>
      <c r="R75" s="87"/>
      <c r="S75" s="87"/>
      <c r="AC75" s="88"/>
    </row>
    <row r="76" spans="1:29" ht="14.25" customHeight="1" x14ac:dyDescent="0.2">
      <c r="A76" s="1" t="s">
        <v>140</v>
      </c>
      <c r="B76" s="2"/>
      <c r="C76" s="2"/>
      <c r="D76" s="89"/>
      <c r="E76" s="89"/>
      <c r="F76" s="85"/>
      <c r="G76" s="84"/>
      <c r="H76" s="85"/>
      <c r="I76" s="85"/>
      <c r="J76" s="89"/>
      <c r="K76" s="89"/>
      <c r="L76" s="85"/>
      <c r="M76" s="84"/>
      <c r="N76" s="85"/>
      <c r="O76" s="85"/>
      <c r="R76" s="87"/>
      <c r="S76" s="87"/>
      <c r="AC76" s="88"/>
    </row>
    <row r="77" spans="1:29" ht="14.25" customHeight="1" x14ac:dyDescent="0.2">
      <c r="A77" s="2"/>
      <c r="B77" s="2"/>
      <c r="C77" s="2"/>
      <c r="D77" s="90" t="s">
        <v>1</v>
      </c>
      <c r="E77" s="90" t="s">
        <v>141</v>
      </c>
      <c r="F77" s="85"/>
      <c r="G77" s="84"/>
      <c r="H77" s="85"/>
      <c r="I77" s="85"/>
      <c r="J77" s="90" t="s">
        <v>1</v>
      </c>
      <c r="K77" s="90" t="s">
        <v>141</v>
      </c>
      <c r="L77" s="85"/>
      <c r="M77" s="84"/>
      <c r="N77" s="85"/>
      <c r="O77" s="85"/>
      <c r="P77" s="91"/>
      <c r="Q77" s="86"/>
      <c r="R77" s="87"/>
      <c r="S77" s="87"/>
      <c r="AC77" s="88"/>
    </row>
    <row r="78" spans="1:29" ht="14.25" customHeight="1" x14ac:dyDescent="0.2">
      <c r="A78" s="92" t="s">
        <v>11</v>
      </c>
      <c r="B78" s="93" t="s">
        <v>6</v>
      </c>
      <c r="C78" s="2"/>
      <c r="D78" s="94">
        <f t="shared" ref="D78:E78" si="65">D21</f>
        <v>614.66699999999992</v>
      </c>
      <c r="E78" s="94">
        <f t="shared" si="65"/>
        <v>575.53700000000003</v>
      </c>
      <c r="F78" s="85"/>
      <c r="G78" s="84"/>
      <c r="H78" s="85"/>
      <c r="I78" s="85"/>
      <c r="J78" s="94">
        <f>J21</f>
        <v>270.29900000000004</v>
      </c>
      <c r="K78" s="94">
        <f>ROUND(K21,1)</f>
        <v>94.6</v>
      </c>
      <c r="L78" s="85"/>
      <c r="M78" s="84"/>
      <c r="N78" s="85"/>
      <c r="O78" s="85"/>
      <c r="P78" s="86"/>
      <c r="R78" s="87"/>
      <c r="S78" s="87"/>
      <c r="AC78" s="88"/>
    </row>
    <row r="79" spans="1:29" ht="14.25" customHeight="1" x14ac:dyDescent="0.2">
      <c r="A79" s="95" t="s">
        <v>13</v>
      </c>
      <c r="B79" s="96" t="s">
        <v>12</v>
      </c>
      <c r="C79" s="2"/>
      <c r="D79" s="94">
        <f t="shared" ref="D79:E79" si="66">D30</f>
        <v>519.61599999999987</v>
      </c>
      <c r="E79" s="94">
        <f t="shared" si="66"/>
        <v>496.24299999999994</v>
      </c>
      <c r="F79" s="85"/>
      <c r="G79" s="84"/>
      <c r="H79" s="85"/>
      <c r="I79" s="85"/>
      <c r="J79" s="94">
        <f>J30</f>
        <v>60.130999999999993</v>
      </c>
      <c r="K79" s="94">
        <f>ROUND(K30,1)</f>
        <v>47.3</v>
      </c>
      <c r="L79" s="85"/>
      <c r="M79" s="84"/>
      <c r="N79" s="85"/>
      <c r="O79" s="85"/>
      <c r="P79" s="91"/>
      <c r="Q79" s="86"/>
      <c r="R79" s="87"/>
      <c r="S79" s="87"/>
      <c r="AC79" s="88"/>
    </row>
    <row r="80" spans="1:29" ht="14.25" customHeight="1" x14ac:dyDescent="0.2">
      <c r="A80" s="95" t="s">
        <v>14</v>
      </c>
      <c r="B80" s="96" t="s">
        <v>15</v>
      </c>
      <c r="C80" s="2"/>
      <c r="D80" s="94">
        <f t="shared" ref="D80:E80" si="67">D38</f>
        <v>167.447</v>
      </c>
      <c r="E80" s="94">
        <f t="shared" si="67"/>
        <v>137.60500000000002</v>
      </c>
      <c r="F80" s="85"/>
      <c r="G80" s="84"/>
      <c r="H80" s="85"/>
      <c r="I80" s="85"/>
      <c r="J80" s="94">
        <f>J38</f>
        <v>46.284999999999997</v>
      </c>
      <c r="K80" s="94">
        <f>ROUND(K38,1)</f>
        <v>43.3</v>
      </c>
      <c r="L80" s="85"/>
      <c r="M80" s="84"/>
      <c r="N80" s="85"/>
      <c r="O80" s="85"/>
      <c r="P80" s="91"/>
      <c r="Q80" s="87"/>
      <c r="R80" s="87"/>
      <c r="S80" s="87"/>
      <c r="AC80" s="88"/>
    </row>
    <row r="81" spans="1:29" ht="14.25" customHeight="1" x14ac:dyDescent="0.2">
      <c r="A81" s="95" t="s">
        <v>16</v>
      </c>
      <c r="B81" s="96" t="s">
        <v>17</v>
      </c>
      <c r="C81" s="2"/>
      <c r="D81" s="94">
        <f t="shared" ref="D81:E81" si="68">D51</f>
        <v>159.50399999999999</v>
      </c>
      <c r="E81" s="94">
        <f t="shared" si="68"/>
        <v>101.84099999999998</v>
      </c>
      <c r="F81" s="85"/>
      <c r="G81" s="84"/>
      <c r="H81" s="85"/>
      <c r="I81" s="85"/>
      <c r="J81" s="94">
        <f>J51</f>
        <v>243.417</v>
      </c>
      <c r="K81" s="94">
        <f>ROUND(K51,1)</f>
        <v>470.1</v>
      </c>
      <c r="L81" s="85"/>
      <c r="M81" s="84"/>
      <c r="N81" s="85"/>
      <c r="O81" s="85"/>
      <c r="P81" s="86"/>
      <c r="Q81" s="87"/>
      <c r="R81" s="87"/>
      <c r="S81" s="87"/>
      <c r="AC81" s="88"/>
    </row>
    <row r="82" spans="1:29" ht="14.25" customHeight="1" x14ac:dyDescent="0.2">
      <c r="A82" s="95" t="s">
        <v>19</v>
      </c>
      <c r="B82" s="96" t="s">
        <v>20</v>
      </c>
      <c r="C82" s="2"/>
      <c r="D82" s="94">
        <f t="shared" ref="D82:E82" si="69">D59</f>
        <v>274.10900000000009</v>
      </c>
      <c r="E82" s="94">
        <f t="shared" si="69"/>
        <v>316.00299999999999</v>
      </c>
      <c r="F82" s="85"/>
      <c r="G82" s="84"/>
      <c r="H82" s="85"/>
      <c r="I82" s="85"/>
      <c r="J82" s="94">
        <f>J59</f>
        <v>2.9510000000000001</v>
      </c>
      <c r="K82" s="94">
        <f>ROUND(K59,1)</f>
        <v>0</v>
      </c>
      <c r="L82" s="85"/>
      <c r="M82" s="84"/>
      <c r="N82" s="85"/>
      <c r="O82" s="85"/>
      <c r="P82" s="86"/>
      <c r="Q82" s="87"/>
      <c r="R82" s="87"/>
      <c r="S82" s="87"/>
      <c r="AC82" s="88"/>
    </row>
    <row r="83" spans="1:29" ht="14.25" customHeight="1" x14ac:dyDescent="0.2">
      <c r="A83" s="97" t="s">
        <v>21</v>
      </c>
      <c r="B83" s="98" t="s">
        <v>22</v>
      </c>
      <c r="C83" s="2"/>
      <c r="D83" s="99">
        <f t="shared" ref="D83:E83" si="70">D70</f>
        <v>167.41769521999996</v>
      </c>
      <c r="E83" s="99">
        <f t="shared" si="70"/>
        <v>142.92099999999999</v>
      </c>
      <c r="F83" s="85"/>
      <c r="G83" s="84"/>
      <c r="H83" s="85"/>
      <c r="I83" s="85"/>
      <c r="J83" s="99">
        <f t="shared" ref="J83:J84" si="71">J70</f>
        <v>22.557000000000002</v>
      </c>
      <c r="K83" s="99">
        <f t="shared" ref="K83:K84" si="72">ROUND(K70,1)</f>
        <v>0.2</v>
      </c>
      <c r="L83" s="85"/>
      <c r="M83" s="84"/>
      <c r="N83" s="85"/>
      <c r="O83" s="85"/>
      <c r="P83" s="86"/>
      <c r="Q83" s="87"/>
      <c r="R83" s="87"/>
      <c r="S83" s="87"/>
      <c r="AC83" s="88"/>
    </row>
    <row r="84" spans="1:29" ht="14.25" customHeight="1" x14ac:dyDescent="0.2">
      <c r="A84" s="100"/>
      <c r="B84" s="101" t="s">
        <v>142</v>
      </c>
      <c r="C84" s="2"/>
      <c r="D84" s="102">
        <f>D71</f>
        <v>1902.7606952200001</v>
      </c>
      <c r="E84" s="102">
        <f>ROUND(E71,1)</f>
        <v>1770.2</v>
      </c>
      <c r="F84" s="85"/>
      <c r="G84" s="84"/>
      <c r="H84" s="85"/>
      <c r="I84" s="85"/>
      <c r="J84" s="102">
        <f t="shared" si="71"/>
        <v>645.6400000000001</v>
      </c>
      <c r="K84" s="102">
        <f t="shared" si="72"/>
        <v>655.5</v>
      </c>
      <c r="L84" s="85"/>
      <c r="M84" s="85"/>
      <c r="N84" s="85"/>
      <c r="O84" s="85"/>
      <c r="P84" s="86"/>
      <c r="Q84" s="87"/>
      <c r="R84" s="87"/>
      <c r="S84" s="87"/>
      <c r="AC84" s="88"/>
    </row>
    <row r="85" spans="1:29" ht="14.25" customHeight="1" x14ac:dyDescent="0.2">
      <c r="A85" s="2"/>
      <c r="B85" s="81"/>
      <c r="C85" s="2"/>
      <c r="D85" s="85"/>
      <c r="E85" s="85"/>
      <c r="F85" s="85"/>
      <c r="G85" s="84"/>
      <c r="H85" s="85"/>
      <c r="I85" s="85"/>
      <c r="J85" s="85"/>
      <c r="K85" s="85"/>
      <c r="L85" s="85"/>
      <c r="M85" s="85"/>
      <c r="N85" s="85"/>
      <c r="O85" s="85"/>
      <c r="P85" s="86"/>
      <c r="Q85" s="87"/>
      <c r="R85" s="87"/>
      <c r="S85" s="87"/>
      <c r="AC85" s="88"/>
    </row>
    <row r="86" spans="1:29" ht="14.25" customHeight="1" x14ac:dyDescent="0.2">
      <c r="A86" s="1" t="s">
        <v>143</v>
      </c>
      <c r="B86" s="2"/>
      <c r="C86" s="2"/>
      <c r="D86" s="89"/>
      <c r="E86" s="89"/>
      <c r="F86" s="85"/>
      <c r="G86" s="84"/>
      <c r="H86" s="85"/>
      <c r="I86" s="85"/>
      <c r="J86" s="89"/>
      <c r="K86" s="89"/>
      <c r="L86" s="85"/>
      <c r="M86" s="85"/>
      <c r="N86" s="85"/>
      <c r="O86" s="85"/>
      <c r="P86" s="86"/>
      <c r="Q86" s="87"/>
      <c r="R86" s="87"/>
      <c r="S86" s="87"/>
      <c r="AC86" s="88"/>
    </row>
    <row r="87" spans="1:29" ht="14.25" customHeight="1" x14ac:dyDescent="0.2">
      <c r="A87" s="2"/>
      <c r="B87" s="2"/>
      <c r="C87" s="2"/>
      <c r="D87" s="90" t="s">
        <v>1</v>
      </c>
      <c r="E87" s="90" t="s">
        <v>141</v>
      </c>
      <c r="F87" s="85"/>
      <c r="G87" s="84"/>
      <c r="H87" s="85"/>
      <c r="I87" s="85"/>
      <c r="J87" s="90" t="s">
        <v>1</v>
      </c>
      <c r="K87" s="90" t="s">
        <v>141</v>
      </c>
      <c r="L87" s="85"/>
      <c r="M87" s="85"/>
      <c r="N87" s="85"/>
      <c r="O87" s="85"/>
      <c r="P87" s="86"/>
      <c r="Q87" s="87"/>
      <c r="R87" s="87"/>
      <c r="S87" s="87"/>
      <c r="AC87" s="88"/>
    </row>
    <row r="88" spans="1:29" ht="14.25" customHeight="1" x14ac:dyDescent="0.2">
      <c r="A88" s="92" t="s">
        <v>11</v>
      </c>
      <c r="B88" s="93" t="s">
        <v>6</v>
      </c>
      <c r="C88" s="2"/>
      <c r="D88" s="94">
        <v>614.66700000000083</v>
      </c>
      <c r="E88" s="94">
        <v>575.53700000000003</v>
      </c>
      <c r="F88" s="85"/>
      <c r="G88" s="85"/>
      <c r="H88" s="85"/>
      <c r="I88" s="85"/>
      <c r="J88" s="94">
        <v>270.29899999999998</v>
      </c>
      <c r="K88" s="94">
        <v>94.6</v>
      </c>
      <c r="L88" s="85"/>
      <c r="M88" s="85"/>
      <c r="N88" s="85"/>
      <c r="O88" s="85"/>
      <c r="P88" s="86"/>
      <c r="Q88" s="87"/>
      <c r="R88" s="87"/>
      <c r="S88" s="87"/>
      <c r="AC88" s="88"/>
    </row>
    <row r="89" spans="1:29" ht="14.25" customHeight="1" x14ac:dyDescent="0.2">
      <c r="A89" s="95" t="s">
        <v>13</v>
      </c>
      <c r="B89" s="96" t="s">
        <v>12</v>
      </c>
      <c r="C89" s="2"/>
      <c r="D89" s="94">
        <v>519.61599999999987</v>
      </c>
      <c r="E89" s="94">
        <v>496.24299999999999</v>
      </c>
      <c r="F89" s="85"/>
      <c r="G89" s="85"/>
      <c r="H89" s="85"/>
      <c r="I89" s="85"/>
      <c r="J89" s="94">
        <v>60.131</v>
      </c>
      <c r="K89" s="94">
        <v>47.3</v>
      </c>
      <c r="L89" s="85"/>
      <c r="M89" s="85"/>
      <c r="N89" s="85"/>
      <c r="O89" s="85"/>
      <c r="P89" s="86"/>
      <c r="Q89" s="87"/>
      <c r="R89" s="87"/>
      <c r="S89" s="87"/>
      <c r="AC89" s="88"/>
    </row>
    <row r="90" spans="1:29" ht="14.25" customHeight="1" x14ac:dyDescent="0.2">
      <c r="A90" s="95" t="s">
        <v>14</v>
      </c>
      <c r="B90" s="96" t="s">
        <v>15</v>
      </c>
      <c r="C90" s="2"/>
      <c r="D90" s="94">
        <v>167.44699999999997</v>
      </c>
      <c r="E90" s="94">
        <v>137.60499999999999</v>
      </c>
      <c r="F90" s="85"/>
      <c r="G90" s="85"/>
      <c r="H90" s="85"/>
      <c r="I90" s="85"/>
      <c r="J90" s="94">
        <v>46.284999999999997</v>
      </c>
      <c r="K90" s="94">
        <v>43.3</v>
      </c>
      <c r="L90" s="85"/>
      <c r="M90" s="85"/>
      <c r="N90" s="85"/>
      <c r="O90" s="85"/>
      <c r="P90" s="86"/>
      <c r="Q90" s="87"/>
      <c r="R90" s="87"/>
      <c r="S90" s="87"/>
      <c r="AC90" s="88"/>
    </row>
    <row r="91" spans="1:29" ht="14.25" customHeight="1" x14ac:dyDescent="0.2">
      <c r="A91" s="95" t="s">
        <v>16</v>
      </c>
      <c r="B91" s="96" t="s">
        <v>17</v>
      </c>
      <c r="C91" s="2"/>
      <c r="D91" s="94">
        <v>159.50399999999999</v>
      </c>
      <c r="E91" s="94">
        <v>101.84099999999999</v>
      </c>
      <c r="F91" s="85"/>
      <c r="G91" s="85"/>
      <c r="H91" s="85"/>
      <c r="I91" s="85"/>
      <c r="J91" s="94">
        <v>243.41700000000017</v>
      </c>
      <c r="K91" s="94">
        <v>470.1</v>
      </c>
      <c r="L91" s="85"/>
      <c r="M91" s="85"/>
      <c r="N91" s="85"/>
      <c r="O91" s="85"/>
      <c r="P91" s="86"/>
      <c r="Q91" s="87"/>
      <c r="R91" s="87"/>
      <c r="S91" s="87"/>
      <c r="AC91" s="88"/>
    </row>
    <row r="92" spans="1:29" ht="14.25" customHeight="1" x14ac:dyDescent="0.2">
      <c r="A92" s="95" t="s">
        <v>19</v>
      </c>
      <c r="B92" s="96" t="s">
        <v>20</v>
      </c>
      <c r="C92" s="2"/>
      <c r="D92" s="94">
        <v>274.10900000000015</v>
      </c>
      <c r="E92" s="94">
        <v>316.00299999999999</v>
      </c>
      <c r="F92" s="85"/>
      <c r="G92" s="85"/>
      <c r="H92" s="85"/>
      <c r="I92" s="85"/>
      <c r="J92" s="94">
        <v>2.9510000000000001</v>
      </c>
      <c r="K92" s="94">
        <v>0</v>
      </c>
      <c r="L92" s="2"/>
      <c r="M92" s="2"/>
      <c r="N92" s="2"/>
      <c r="O92" s="2"/>
      <c r="P92" s="87"/>
      <c r="Q92" s="87"/>
      <c r="R92" s="87"/>
      <c r="S92" s="87"/>
      <c r="AC92" s="88"/>
    </row>
    <row r="93" spans="1:29" ht="14.25" customHeight="1" x14ac:dyDescent="0.2">
      <c r="A93" s="97" t="s">
        <v>21</v>
      </c>
      <c r="B93" s="98" t="s">
        <v>22</v>
      </c>
      <c r="C93" s="2"/>
      <c r="D93" s="99">
        <v>170.61369522000007</v>
      </c>
      <c r="E93" s="99">
        <v>142.92099999999999</v>
      </c>
      <c r="F93" s="85"/>
      <c r="G93" s="85"/>
      <c r="H93" s="85"/>
      <c r="I93" s="85"/>
      <c r="J93" s="99">
        <v>22.557000000000002</v>
      </c>
      <c r="K93" s="99">
        <v>0.2</v>
      </c>
      <c r="L93" s="2"/>
      <c r="M93" s="2"/>
      <c r="N93" s="2"/>
      <c r="O93" s="2"/>
      <c r="P93" s="87"/>
      <c r="Q93" s="87"/>
      <c r="R93" s="87"/>
      <c r="S93" s="87"/>
      <c r="AC93" s="88"/>
    </row>
    <row r="94" spans="1:29" ht="14.25" customHeight="1" x14ac:dyDescent="0.2">
      <c r="A94" s="100"/>
      <c r="B94" s="101" t="s">
        <v>142</v>
      </c>
      <c r="C94" s="2"/>
      <c r="D94" s="102">
        <v>1905.9566952200007</v>
      </c>
      <c r="E94" s="102">
        <v>1770.2</v>
      </c>
      <c r="F94" s="85"/>
      <c r="G94" s="85"/>
      <c r="H94" s="85"/>
      <c r="I94" s="85"/>
      <c r="J94" s="102">
        <v>645.6400000000001</v>
      </c>
      <c r="K94" s="102">
        <v>655.5</v>
      </c>
      <c r="L94" s="2"/>
      <c r="M94" s="2"/>
      <c r="N94" s="2"/>
      <c r="O94" s="2"/>
      <c r="P94" s="87"/>
      <c r="Q94" s="87"/>
      <c r="R94" s="87"/>
      <c r="S94" s="87"/>
      <c r="AC94" s="88"/>
    </row>
    <row r="95" spans="1:29" ht="14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87"/>
      <c r="Q95" s="87"/>
      <c r="R95" s="87"/>
      <c r="S95" s="87"/>
      <c r="AC95" s="88"/>
    </row>
    <row r="96" spans="1:29" ht="14.25" customHeight="1" x14ac:dyDescent="0.2">
      <c r="A96" s="1" t="s">
        <v>144</v>
      </c>
      <c r="B96" s="2"/>
      <c r="C96" s="2"/>
      <c r="D96" s="89"/>
      <c r="E96" s="89"/>
      <c r="F96" s="85"/>
      <c r="G96" s="85"/>
      <c r="H96" s="85"/>
      <c r="I96" s="85"/>
      <c r="J96" s="89"/>
      <c r="K96" s="89"/>
      <c r="L96" s="2"/>
      <c r="M96" s="2"/>
      <c r="N96" s="2"/>
      <c r="O96" s="2"/>
      <c r="P96" s="87"/>
      <c r="Q96" s="87"/>
      <c r="R96" s="87"/>
      <c r="S96" s="87"/>
      <c r="AC96" s="88"/>
    </row>
    <row r="97" spans="1:29" ht="14.25" customHeight="1" x14ac:dyDescent="0.2">
      <c r="A97" s="2"/>
      <c r="B97" s="2"/>
      <c r="C97" s="2"/>
      <c r="D97" s="90" t="s">
        <v>1</v>
      </c>
      <c r="E97" s="90" t="s">
        <v>141</v>
      </c>
      <c r="F97" s="85"/>
      <c r="G97" s="85"/>
      <c r="H97" s="85"/>
      <c r="I97" s="85"/>
      <c r="J97" s="90" t="s">
        <v>1</v>
      </c>
      <c r="K97" s="90" t="s">
        <v>141</v>
      </c>
      <c r="L97" s="2"/>
      <c r="M97" s="2"/>
      <c r="N97" s="2"/>
      <c r="O97" s="2"/>
      <c r="P97" s="87"/>
      <c r="Q97" s="87"/>
      <c r="R97" s="87"/>
      <c r="S97" s="87"/>
      <c r="AC97" s="88"/>
    </row>
    <row r="98" spans="1:29" ht="14.25" customHeight="1" x14ac:dyDescent="0.2">
      <c r="A98" s="92" t="s">
        <v>11</v>
      </c>
      <c r="B98" s="93" t="s">
        <v>6</v>
      </c>
      <c r="C98" s="2"/>
      <c r="D98" s="103">
        <f t="shared" ref="D98:E98" si="73">D78-D88</f>
        <v>-9.0949470177292824E-13</v>
      </c>
      <c r="E98" s="103">
        <f t="shared" si="73"/>
        <v>0</v>
      </c>
      <c r="F98" s="85"/>
      <c r="G98" s="85"/>
      <c r="H98" s="85"/>
      <c r="I98" s="85"/>
      <c r="J98" s="103">
        <f t="shared" ref="J98:K98" si="74">J78-J88</f>
        <v>0</v>
      </c>
      <c r="K98" s="103">
        <f t="shared" si="74"/>
        <v>0</v>
      </c>
      <c r="L98" s="2"/>
      <c r="M98" s="2"/>
      <c r="N98" s="2"/>
      <c r="O98" s="2"/>
      <c r="P98" s="87"/>
      <c r="Q98" s="87"/>
      <c r="R98" s="87"/>
      <c r="S98" s="87"/>
      <c r="AC98" s="88"/>
    </row>
    <row r="99" spans="1:29" ht="14.25" customHeight="1" x14ac:dyDescent="0.2">
      <c r="A99" s="95" t="s">
        <v>13</v>
      </c>
      <c r="B99" s="96" t="s">
        <v>12</v>
      </c>
      <c r="C99" s="2"/>
      <c r="D99" s="103">
        <f t="shared" ref="D99:E99" si="75">D79-D89</f>
        <v>0</v>
      </c>
      <c r="E99" s="103">
        <f t="shared" si="75"/>
        <v>0</v>
      </c>
      <c r="F99" s="85"/>
      <c r="G99" s="85"/>
      <c r="H99" s="85"/>
      <c r="I99" s="85"/>
      <c r="J99" s="103">
        <f t="shared" ref="J99:K99" si="76">J79-J89</f>
        <v>0</v>
      </c>
      <c r="K99" s="103">
        <f t="shared" si="76"/>
        <v>0</v>
      </c>
      <c r="L99" s="2"/>
      <c r="M99" s="2"/>
      <c r="N99" s="2"/>
      <c r="O99" s="2"/>
      <c r="P99" s="87"/>
      <c r="Q99" s="87"/>
      <c r="R99" s="87"/>
      <c r="S99" s="87"/>
      <c r="AC99" s="88"/>
    </row>
    <row r="100" spans="1:29" ht="14.25" customHeight="1" x14ac:dyDescent="0.2">
      <c r="A100" s="95" t="s">
        <v>14</v>
      </c>
      <c r="B100" s="96" t="s">
        <v>15</v>
      </c>
      <c r="C100" s="2"/>
      <c r="D100" s="103">
        <f t="shared" ref="D100:E100" si="77">D80-D90</f>
        <v>0</v>
      </c>
      <c r="E100" s="103">
        <f t="shared" si="77"/>
        <v>0</v>
      </c>
      <c r="F100" s="85"/>
      <c r="G100" s="85"/>
      <c r="H100" s="85"/>
      <c r="I100" s="85"/>
      <c r="J100" s="103">
        <f t="shared" ref="J100:K100" si="78">J80-J90</f>
        <v>0</v>
      </c>
      <c r="K100" s="103">
        <f t="shared" si="78"/>
        <v>0</v>
      </c>
      <c r="L100" s="2"/>
      <c r="M100" s="2"/>
      <c r="N100" s="2"/>
      <c r="O100" s="2"/>
      <c r="P100" s="87"/>
      <c r="Q100" s="87"/>
      <c r="R100" s="87"/>
      <c r="S100" s="87"/>
      <c r="AC100" s="88"/>
    </row>
    <row r="101" spans="1:29" ht="14.25" customHeight="1" x14ac:dyDescent="0.2">
      <c r="A101" s="95" t="s">
        <v>16</v>
      </c>
      <c r="B101" s="96" t="s">
        <v>17</v>
      </c>
      <c r="C101" s="2"/>
      <c r="D101" s="103">
        <f t="shared" ref="D101:E101" si="79">D81-D91</f>
        <v>0</v>
      </c>
      <c r="E101" s="103">
        <f t="shared" si="79"/>
        <v>0</v>
      </c>
      <c r="F101" s="85"/>
      <c r="G101" s="85"/>
      <c r="H101" s="85"/>
      <c r="I101" s="85"/>
      <c r="J101" s="103">
        <f t="shared" ref="J101:K101" si="80">J81-J91</f>
        <v>0</v>
      </c>
      <c r="K101" s="103">
        <f t="shared" si="80"/>
        <v>0</v>
      </c>
      <c r="L101" s="2"/>
      <c r="M101" s="2"/>
      <c r="N101" s="2"/>
      <c r="O101" s="2"/>
      <c r="P101" s="87"/>
      <c r="Q101" s="87"/>
      <c r="R101" s="87"/>
      <c r="S101" s="87"/>
      <c r="AC101" s="88"/>
    </row>
    <row r="102" spans="1:29" ht="14.25" customHeight="1" x14ac:dyDescent="0.2">
      <c r="A102" s="95" t="s">
        <v>19</v>
      </c>
      <c r="B102" s="96" t="s">
        <v>20</v>
      </c>
      <c r="C102" s="2"/>
      <c r="D102" s="103">
        <f t="shared" ref="D102:E102" si="81">D82-D92</f>
        <v>0</v>
      </c>
      <c r="E102" s="103">
        <f t="shared" si="81"/>
        <v>0</v>
      </c>
      <c r="F102" s="85"/>
      <c r="G102" s="85"/>
      <c r="H102" s="85"/>
      <c r="I102" s="85"/>
      <c r="J102" s="103">
        <f t="shared" ref="J102:K102" si="82">J82-J92</f>
        <v>0</v>
      </c>
      <c r="K102" s="103">
        <f t="shared" si="82"/>
        <v>0</v>
      </c>
      <c r="L102" s="2"/>
      <c r="M102" s="2"/>
      <c r="N102" s="2"/>
      <c r="O102" s="2"/>
      <c r="P102" s="87"/>
      <c r="Q102" s="87"/>
      <c r="R102" s="87"/>
      <c r="S102" s="87"/>
      <c r="AC102" s="88"/>
    </row>
    <row r="103" spans="1:29" ht="14.25" customHeight="1" x14ac:dyDescent="0.2">
      <c r="A103" s="97" t="s">
        <v>21</v>
      </c>
      <c r="B103" s="98" t="s">
        <v>22</v>
      </c>
      <c r="C103" s="2"/>
      <c r="D103" s="104">
        <f t="shared" ref="D103:E103" si="83">D83-D93</f>
        <v>-3.1960000000001116</v>
      </c>
      <c r="E103" s="104">
        <f t="shared" si="83"/>
        <v>0</v>
      </c>
      <c r="F103" s="85"/>
      <c r="G103" s="85"/>
      <c r="H103" s="85"/>
      <c r="I103" s="85"/>
      <c r="J103" s="104">
        <f t="shared" ref="J103:K103" si="84">J83-J93</f>
        <v>0</v>
      </c>
      <c r="K103" s="104">
        <f t="shared" si="84"/>
        <v>0</v>
      </c>
      <c r="L103" s="2"/>
      <c r="M103" s="2"/>
      <c r="N103" s="2"/>
      <c r="O103" s="2"/>
      <c r="P103" s="87"/>
      <c r="Q103" s="87"/>
      <c r="R103" s="87"/>
      <c r="S103" s="87"/>
      <c r="AC103" s="88"/>
    </row>
    <row r="104" spans="1:29" ht="14.25" customHeight="1" x14ac:dyDescent="0.2">
      <c r="A104" s="100"/>
      <c r="B104" s="101" t="s">
        <v>142</v>
      </c>
      <c r="C104" s="2"/>
      <c r="D104" s="105">
        <f t="shared" ref="D104:E104" si="85">D84-D94</f>
        <v>-3.1960000000005948</v>
      </c>
      <c r="E104" s="105">
        <f t="shared" si="85"/>
        <v>0</v>
      </c>
      <c r="F104" s="85"/>
      <c r="G104" s="85"/>
      <c r="H104" s="85"/>
      <c r="I104" s="85"/>
      <c r="J104" s="105">
        <f t="shared" ref="J104:K104" si="86">J84-J94</f>
        <v>0</v>
      </c>
      <c r="K104" s="105">
        <f t="shared" si="86"/>
        <v>0</v>
      </c>
      <c r="L104" s="2"/>
      <c r="M104" s="2"/>
      <c r="N104" s="2"/>
      <c r="O104" s="2"/>
      <c r="P104" s="87"/>
      <c r="Q104" s="87"/>
      <c r="R104" s="87"/>
      <c r="S104" s="87"/>
      <c r="AC104" s="88"/>
    </row>
    <row r="105" spans="1:29" ht="14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87"/>
      <c r="Q105" s="87"/>
      <c r="R105" s="87"/>
      <c r="S105" s="87"/>
      <c r="AC105" s="88"/>
    </row>
  </sheetData>
  <mergeCells count="18">
    <mergeCell ref="J5:J6"/>
    <mergeCell ref="K5:K6"/>
    <mergeCell ref="N5:N6"/>
    <mergeCell ref="B7:B20"/>
    <mergeCell ref="A52:A58"/>
    <mergeCell ref="B52:B58"/>
    <mergeCell ref="D5:D6"/>
    <mergeCell ref="E5:E6"/>
    <mergeCell ref="H5:H6"/>
    <mergeCell ref="A60:A69"/>
    <mergeCell ref="B60:B69"/>
    <mergeCell ref="A7:A20"/>
    <mergeCell ref="A22:A29"/>
    <mergeCell ref="B22:B29"/>
    <mergeCell ref="A31:A37"/>
    <mergeCell ref="B31:B37"/>
    <mergeCell ref="A39:A50"/>
    <mergeCell ref="B39:B50"/>
  </mergeCells>
  <pageMargins left="0.70866141732283472" right="0.70866141732283472" top="0.74803149606299213" bottom="0.74803149606299213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inancial Team SU Document" ma:contentTypeID="0x01010053ED7B42200B234ABB8922DD2566456C0200FC95ADD9342DE148A81E81CE53FAADC6" ma:contentTypeVersion="36" ma:contentTypeDescription="" ma:contentTypeScope="" ma:versionID="a422c9fbcfb1a03ed647c252e099e389">
  <xsd:schema xmlns:xsd="http://www.w3.org/2001/XMLSchema" xmlns:xs="http://www.w3.org/2001/XMLSchema" xmlns:p="http://schemas.microsoft.com/office/2006/metadata/properties" xmlns:ns2="0606af38-29d8-407d-826d-7a0cb9d9f4ed" xmlns:ns3="4600776d-0a3c-44b4-bff2-0ceaafb13046" xmlns:ns4="38dd6608-2783-41f6-88d1-4172081145be" targetNamespace="http://schemas.microsoft.com/office/2006/metadata/properties" ma:root="true" ma:fieldsID="6529bf355580a57209079212be1e1f08" ns2:_="" ns3:_="" ns4:_="">
    <xsd:import namespace="0606af38-29d8-407d-826d-7a0cb9d9f4ed"/>
    <xsd:import namespace="4600776d-0a3c-44b4-bff2-0ceaafb13046"/>
    <xsd:import namespace="38dd6608-2783-41f6-88d1-4172081145be"/>
    <xsd:element name="properties">
      <xsd:complexType>
        <xsd:sequence>
          <xsd:element name="documentManagement">
            <xsd:complexType>
              <xsd:all>
                <xsd:element ref="ns3:FinancialYear"/>
                <xsd:element ref="ns3:Document_x0020_Status" minOccurs="0"/>
                <xsd:element ref="ns3:TransfertoArchives" minOccurs="0"/>
                <xsd:element ref="ns3:RecordNumber" minOccurs="0"/>
                <xsd:element ref="ns3:RetentionTriggerDate" minOccurs="0"/>
                <xsd:element ref="ns2:j43bb8f707f54548b0a3eed78bad5005" minOccurs="0"/>
                <xsd:element ref="ns2:gf2dc70b6424400994d2e41a69c4a1c7" minOccurs="0"/>
                <xsd:element ref="ns3:k5b153ee974a4a57a7568e533217f2cb" minOccurs="0"/>
                <xsd:element ref="ns2:_dlc_DocId" minOccurs="0"/>
                <xsd:element ref="ns2:_dlc_DocIdUrl" minOccurs="0"/>
                <xsd:element ref="ns3:c4838c65c76546ae93d5703426802f7f" minOccurs="0"/>
                <xsd:element ref="ns2:_dlc_DocIdPersistId" minOccurs="0"/>
                <xsd:element ref="ns3:j6c5b17cd04246da82e5604daf08bc68" minOccurs="0"/>
                <xsd:element ref="ns2:o377e5ef080049099721dc823252b27f" minOccurs="0"/>
                <xsd:element ref="ns3:g3ef09377e3444258679b6035a1ff93a" minOccurs="0"/>
                <xsd:element ref="ns3:TaxCatchAll" minOccurs="0"/>
                <xsd:element ref="ns3:cd0fc526a5c840319a97fd94028e9904" minOccurs="0"/>
                <xsd:element ref="ns3:TaxCatchAllLabel" minOccurs="0"/>
                <xsd:element ref="ns2:b2fb6ca11e2d423b9ec13fb0a5ec8407" minOccurs="0"/>
                <xsd:element ref="ns3:e6f926d7f5b14a74bee86c3452d91372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06af38-29d8-407d-826d-7a0cb9d9f4ed" elementFormDefault="qualified">
    <xsd:import namespace="http://schemas.microsoft.com/office/2006/documentManagement/types"/>
    <xsd:import namespace="http://schemas.microsoft.com/office/infopath/2007/PartnerControls"/>
    <xsd:element name="j43bb8f707f54548b0a3eed78bad5005" ma:index="17" nillable="true" ma:taxonomy="true" ma:internalName="j43bb8f707f54548b0a3eed78bad5005" ma:taxonomyFieldName="Document_x0020_Type" ma:displayName="Document Type" ma:default="" ma:fieldId="{343bb8f7-07f5-4548-b0a3-eed78bad5005}" ma:sspId="eb37f91c-4bb8-4ab3-bc5a-cd8753815459" ma:termSetId="d8e71bd2-6e17-4a0a-b946-0c1f5e4777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f2dc70b6424400994d2e41a69c4a1c7" ma:index="19" ma:taxonomy="true" ma:internalName="gf2dc70b6424400994d2e41a69c4a1c7" ma:taxonomyFieldName="Client" ma:displayName="Client" ma:readOnly="false" ma:default="" ma:fieldId="{0f2dc70b-6424-4009-94d2-e41a69c4a1c7}" ma:sspId="eb37f91c-4bb8-4ab3-bc5a-cd8753815459" ma:termSetId="17ea6bb1-0132-472f-a0a2-21507bca19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o377e5ef080049099721dc823252b27f" ma:index="28" ma:taxonomy="true" ma:internalName="o377e5ef080049099721dc823252b27f" ma:taxonomyFieldName="SU_x0020_Category" ma:displayName="SU Category" ma:readOnly="false" ma:default="" ma:fieldId="{8377e5ef-0800-4909-9721-dc823252b27f}" ma:sspId="eb37f91c-4bb8-4ab3-bc5a-cd8753815459" ma:termSetId="2ff2c345-02f3-41fb-90b4-045fd6a3e3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2fb6ca11e2d423b9ec13fb0a5ec8407" ma:index="34" ma:taxonomy="true" ma:internalName="b2fb6ca11e2d423b9ec13fb0a5ec8407" ma:taxonomyFieldName="SU_x0020_Function" ma:displayName="SU Function" ma:readOnly="false" ma:default="" ma:fieldId="{b2fb6ca1-1e2d-423b-9ec1-3fb0a5ec8407}" ma:sspId="eb37f91c-4bb8-4ab3-bc5a-cd8753815459" ma:termSetId="9b704571-03b9-4fd6-a522-c0abf141b61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0776d-0a3c-44b4-bff2-0ceaafb13046" elementFormDefault="qualified">
    <xsd:import namespace="http://schemas.microsoft.com/office/2006/documentManagement/types"/>
    <xsd:import namespace="http://schemas.microsoft.com/office/infopath/2007/PartnerControls"/>
    <xsd:element name="FinancialYear" ma:index="7" ma:displayName="Financial Year" ma:format="Dropdown" ma:internalName="FinancialYear" ma:readOnly="false">
      <xsd:simpleType>
        <xsd:restriction base="dms:Choice">
          <xsd:enumeration value="2013 - 14"/>
          <xsd:enumeration value="2014 - 15"/>
          <xsd:enumeration value="2015 - 16"/>
          <xsd:enumeration value="2016 - 17"/>
          <xsd:enumeration value="2017 - 18"/>
          <xsd:enumeration value="2018 - 19"/>
          <xsd:enumeration value="2019 - 20"/>
          <xsd:enumeration value="TEST"/>
        </xsd:restriction>
      </xsd:simpleType>
    </xsd:element>
    <xsd:element name="Document_x0020_Status" ma:index="9" nillable="true" ma:displayName="Document Status" ma:format="Dropdown" ma:internalName="Document_x0020_Status">
      <xsd:simpleType>
        <xsd:restriction base="dms:Choice">
          <xsd:enumeration value="DRAFT"/>
          <xsd:enumeration value="FINAL"/>
          <xsd:enumeration value="PUBLISHED"/>
          <xsd:enumeration value="Shared"/>
        </xsd:restriction>
      </xsd:simpleType>
    </xsd:element>
    <xsd:element name="TransfertoArchives" ma:index="14" nillable="true" ma:displayName="Transfer to Archives" ma:default="0" ma:internalName="TransfertoArchives">
      <xsd:simpleType>
        <xsd:restriction base="dms:Boolean"/>
      </xsd:simpleType>
    </xsd:element>
    <xsd:element name="RecordNumber" ma:index="15" nillable="true" ma:displayName="Record Number" ma:indexed="true" ma:internalName="RecordNumber">
      <xsd:simpleType>
        <xsd:restriction base="dms:Text">
          <xsd:maxLength value="255"/>
        </xsd:restriction>
      </xsd:simpleType>
    </xsd:element>
    <xsd:element name="RetentionTriggerDate" ma:index="16" nillable="true" ma:displayName="Retention Trigger Date" ma:format="DateOnly" ma:internalName="RetentionTriggerDate">
      <xsd:simpleType>
        <xsd:restriction base="dms:DateTime"/>
      </xsd:simpleType>
    </xsd:element>
    <xsd:element name="k5b153ee974a4a57a7568e533217f2cb" ma:index="22" nillable="true" ma:taxonomy="true" ma:internalName="k5b153ee974a4a57a7568e533217f2cb" ma:taxonomyFieldName="ProtectiveMarking" ma:displayName="Protective Marking" ma:default="" ma:fieldId="{45b153ee-974a-4a57-a756-8e533217f2cb}" ma:sspId="eb37f91c-4bb8-4ab3-bc5a-cd8753815459" ma:termSetId="a21652b8-fc26-4b81-81c8-686b596c9f4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4838c65c76546ae93d5703426802f7f" ma:index="25" nillable="true" ma:taxonomy="true" ma:internalName="c4838c65c76546ae93d5703426802f7f" ma:taxonomyFieldName="RMKeyword1" ma:displayName="RM Keyword 1" ma:default="81;#Scrutiny|c40e1206-65f3-4fdf-a232-d54039a38d0a" ma:fieldId="{c4838c65-c765-46ae-93d5-703426802f7f}" ma:sspId="eb37f91c-4bb8-4ab3-bc5a-cd8753815459" ma:termSetId="6ce78382-c8e8-44b0-9862-0d52dc2f47b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c5b17cd04246da82e5604daf08bc68" ma:index="27" nillable="true" ma:taxonomy="true" ma:internalName="j6c5b17cd04246da82e5604daf08bc68" ma:taxonomyFieldName="RMKeyword2" ma:displayName="RM Keyword 2" ma:default="" ma:fieldId="{36c5b17c-d042-46da-82e5-604daf08bc68}" ma:sspId="eb37f91c-4bb8-4ab3-bc5a-cd8753815459" ma:termSetId="6d4083f0-4a5b-4f0d-bf61-1a7bc95d06a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3ef09377e3444258679b6035a1ff93a" ma:index="29" nillable="true" ma:taxonomy="true" ma:internalName="g3ef09377e3444258679b6035a1ff93a" ma:taxonomyFieldName="RMKeyword3" ma:displayName="RM Keyword 3" ma:default="" ma:fieldId="{03ef0937-7e34-4425-8679-b6035a1ff93a}" ma:sspId="eb37f91c-4bb8-4ab3-bc5a-cd8753815459" ma:termSetId="4114c526-84fc-4c3e-bdac-645514365e2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30" nillable="true" ma:displayName="Taxonomy Catch All Column" ma:description="" ma:hidden="true" ma:list="{1ac6e289-aacb-4dfc-a81d-2ef79f6b77d4}" ma:internalName="TaxCatchAll" ma:showField="CatchAllData" ma:web="0606af38-29d8-407d-826d-7a0cb9d9f4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d0fc526a5c840319a97fd94028e9904" ma:index="31" nillable="true" ma:taxonomy="true" ma:internalName="cd0fc526a5c840319a97fd94028e9904" ma:taxonomyFieldName="RMKeyword4" ma:displayName="RM Keyword 4" ma:default="" ma:fieldId="{cd0fc526-a5c8-4031-9a97-fd94028e9904}" ma:sspId="eb37f91c-4bb8-4ab3-bc5a-cd8753815459" ma:termSetId="35662a10-3587-4b3e-a59c-955899b5916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2" nillable="true" ma:displayName="Taxonomy Catch All Column1" ma:description="" ma:hidden="true" ma:list="{1ac6e289-aacb-4dfc-a81d-2ef79f6b77d4}" ma:internalName="TaxCatchAllLabel" ma:readOnly="true" ma:showField="CatchAllDataLabel" ma:web="0606af38-29d8-407d-826d-7a0cb9d9f4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6f926d7f5b14a74bee86c3452d91372" ma:index="36" ma:taxonomy="true" ma:internalName="e6f926d7f5b14a74bee86c3452d91372" ma:taxonomyFieldName="Sessions" ma:displayName="Session" ma:readOnly="false" ma:default="" ma:fieldId="{e6f926d7-f5b1-4a74-bee8-6c3452d91372}" ma:taxonomyMulti="true" ma:sspId="eb37f91c-4bb8-4ab3-bc5a-cd8753815459" ma:termSetId="ccb1e33e-6f67-48da-8bc5-b9a73ec8756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dd6608-2783-41f6-88d1-4172081145be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3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3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Number xmlns="4600776d-0a3c-44b4-bff2-0ceaafb13046" xsi:nil="true"/>
    <k5b153ee974a4a57a7568e533217f2cb xmlns="4600776d-0a3c-44b4-bff2-0ceaafb13046">
      <Terms xmlns="http://schemas.microsoft.com/office/infopath/2007/PartnerControls"/>
    </k5b153ee974a4a57a7568e533217f2cb>
    <g3ef09377e3444258679b6035a1ff93a xmlns="4600776d-0a3c-44b4-bff2-0ceaafb13046">
      <Terms xmlns="http://schemas.microsoft.com/office/infopath/2007/PartnerControls"/>
    </g3ef09377e3444258679b6035a1ff93a>
    <TaxCatchAll xmlns="4600776d-0a3c-44b4-bff2-0ceaafb13046">
      <Value>66</Value>
      <Value>81</Value>
      <Value>59</Value>
      <Value>177</Value>
      <Value>37</Value>
    </TaxCatchAll>
    <Document_x0020_Status xmlns="4600776d-0a3c-44b4-bff2-0ceaafb13046" xsi:nil="true"/>
    <gf2dc70b6424400994d2e41a69c4a1c7 xmlns="0606af38-29d8-407d-826d-7a0cb9d9f4e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Culture, Media and Sport</TermName>
          <TermId xmlns="http://schemas.microsoft.com/office/infopath/2007/PartnerControls">d1a5687d-66db-46fb-a47b-08e174ac8e18</TermId>
        </TermInfo>
      </Terms>
    </gf2dc70b6424400994d2e41a69c4a1c7>
    <j6c5b17cd04246da82e5604daf08bc68 xmlns="4600776d-0a3c-44b4-bff2-0ceaafb13046">
      <Terms xmlns="http://schemas.microsoft.com/office/infopath/2007/PartnerControls"/>
    </j6c5b17cd04246da82e5604daf08bc68>
    <b2fb6ca11e2d423b9ec13fb0a5ec8407 xmlns="0606af38-29d8-407d-826d-7a0cb9d9f4ed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Finance</TermName>
          <TermId xmlns="http://schemas.microsoft.com/office/infopath/2007/PartnerControls">6809cab9-c439-4266-bd4f-f756d90e6641</TermId>
        </TermInfo>
      </Terms>
    </b2fb6ca11e2d423b9ec13fb0a5ec8407>
    <e6f926d7f5b14a74bee86c3452d91372 xmlns="4600776d-0a3c-44b4-bff2-0ceaafb13046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2019-21</TermName>
          <TermId xmlns="http://schemas.microsoft.com/office/infopath/2007/PartnerControls">66e74676-00e6-4c37-adc4-b954b89ccd7c</TermId>
        </TermInfo>
      </Terms>
    </e6f926d7f5b14a74bee86c3452d91372>
    <TransfertoArchives xmlns="4600776d-0a3c-44b4-bff2-0ceaafb13046">false</TransfertoArchives>
    <j43bb8f707f54548b0a3eed78bad5005 xmlns="0606af38-29d8-407d-826d-7a0cb9d9f4ed">
      <Terms xmlns="http://schemas.microsoft.com/office/infopath/2007/PartnerControls"/>
    </j43bb8f707f54548b0a3eed78bad5005>
    <o377e5ef080049099721dc823252b27f xmlns="0606af38-29d8-407d-826d-7a0cb9d9f4ed">
      <Terms xmlns="http://schemas.microsoft.com/office/infopath/2007/PartnerControls">
        <TermInfo xmlns="http://schemas.microsoft.com/office/infopath/2007/PartnerControls">
          <TermName xmlns="http://schemas.microsoft.com/office/infopath/2007/PartnerControls">Supplementary estimate</TermName>
          <TermId xmlns="http://schemas.microsoft.com/office/infopath/2007/PartnerControls">fd3ed52f-3ebc-4bc5-b37a-489f596993a8</TermId>
        </TermInfo>
      </Terms>
    </o377e5ef080049099721dc823252b27f>
    <cd0fc526a5c840319a97fd94028e9904 xmlns="4600776d-0a3c-44b4-bff2-0ceaafb13046">
      <Terms xmlns="http://schemas.microsoft.com/office/infopath/2007/PartnerControls"/>
    </cd0fc526a5c840319a97fd94028e9904>
    <FinancialYear xmlns="4600776d-0a3c-44b4-bff2-0ceaafb13046">2019 - 20</FinancialYear>
    <RetentionTriggerDate xmlns="4600776d-0a3c-44b4-bff2-0ceaafb13046" xsi:nil="true"/>
    <c4838c65c76546ae93d5703426802f7f xmlns="4600776d-0a3c-44b4-bff2-0ceaafb13046">
      <Terms xmlns="http://schemas.microsoft.com/office/infopath/2007/PartnerControls">
        <TermInfo xmlns="http://schemas.microsoft.com/office/infopath/2007/PartnerControls">
          <TermName xmlns="http://schemas.microsoft.com/office/infopath/2007/PartnerControls">Scrutiny</TermName>
          <TermId xmlns="http://schemas.microsoft.com/office/infopath/2007/PartnerControls">c40e1206-65f3-4fdf-a232-d54039a38d0a</TermId>
        </TermInfo>
      </Terms>
    </c4838c65c76546ae93d5703426802f7f>
    <_dlc_DocId xmlns="0606af38-29d8-407d-826d-7a0cb9d9f4ed">HCTSCRUTUNIT-1403980169-4286</_dlc_DocId>
    <_dlc_DocIdUrl xmlns="0606af38-29d8-407d-826d-7a0cb9d9f4ed">
      <Url>https://hopuk.sharepoint.com/sites/hct-su/_layouts/15/DocIdRedir.aspx?ID=HCTSCRUTUNIT-1403980169-4286</Url>
      <Description>HCTSCRUTUNIT-1403980169-4286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875536E-EAAD-43E1-ACA2-E0D780D84027}"/>
</file>

<file path=customXml/itemProps2.xml><?xml version="1.0" encoding="utf-8"?>
<ds:datastoreItem xmlns:ds="http://schemas.openxmlformats.org/officeDocument/2006/customXml" ds:itemID="{007AB1DA-2DBB-47EF-9F66-7F0343948B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BDD2CA-06A4-4BD0-9012-FFB688BED9D9}">
  <ds:schemaRefs>
    <ds:schemaRef ds:uri="http://purl.org/dc/elements/1.1/"/>
    <ds:schemaRef ds:uri="http://schemas.microsoft.com/office/2006/metadata/properties"/>
    <ds:schemaRef ds:uri="4cd00917-0834-480c-8258-aa9fcbbdceaa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d98b65fc-2dd8-437e-940b-26d2fbc92199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EF10791-7327-45B1-8E6B-49C7C34669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A (i)</vt:lpstr>
      <vt:lpstr>Table A (ii)</vt:lpstr>
      <vt:lpstr>Table B</vt:lpstr>
      <vt:lpstr>Table A (i) before splitting 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Holyoak</dc:creator>
  <cp:lastModifiedBy>ROBINS, Joseph</cp:lastModifiedBy>
  <dcterms:created xsi:type="dcterms:W3CDTF">2020-01-29T13:46:07Z</dcterms:created>
  <dcterms:modified xsi:type="dcterms:W3CDTF">2020-01-30T12:18:02Z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f77787-5df4-43b6-a2a8-8d8b678a318b_Enabled">
    <vt:lpwstr>True</vt:lpwstr>
  </property>
  <property fmtid="{D5CDD505-2E9C-101B-9397-08002B2CF9AE}" pid="3" name="MSIP_Label_a8f77787-5df4-43b6-a2a8-8d8b678a318b_SiteId">
    <vt:lpwstr>1ce6dd9e-b337-4088-be5e-8dbbec04b34a</vt:lpwstr>
  </property>
  <property fmtid="{D5CDD505-2E9C-101B-9397-08002B2CF9AE}" pid="4" name="MSIP_Label_a8f77787-5df4-43b6-a2a8-8d8b678a318b_Owner">
    <vt:lpwstr>robinsj@parliament.uk</vt:lpwstr>
  </property>
  <property fmtid="{D5CDD505-2E9C-101B-9397-08002B2CF9AE}" pid="5" name="MSIP_Label_a8f77787-5df4-43b6-a2a8-8d8b678a318b_SetDate">
    <vt:lpwstr>2020-01-30T12:17:36.2949607Z</vt:lpwstr>
  </property>
  <property fmtid="{D5CDD505-2E9C-101B-9397-08002B2CF9AE}" pid="6" name="MSIP_Label_a8f77787-5df4-43b6-a2a8-8d8b678a318b_Name">
    <vt:lpwstr>Unrestricted</vt:lpwstr>
  </property>
  <property fmtid="{D5CDD505-2E9C-101B-9397-08002B2CF9AE}" pid="7" name="MSIP_Label_a8f77787-5df4-43b6-a2a8-8d8b678a318b_Application">
    <vt:lpwstr>Microsoft Azure Information Protection</vt:lpwstr>
  </property>
  <property fmtid="{D5CDD505-2E9C-101B-9397-08002B2CF9AE}" pid="8" name="MSIP_Label_a8f77787-5df4-43b6-a2a8-8d8b678a318b_ActionId">
    <vt:lpwstr>bb98c22b-2eb9-4225-9d39-7f76bcdf5313</vt:lpwstr>
  </property>
  <property fmtid="{D5CDD505-2E9C-101B-9397-08002B2CF9AE}" pid="9" name="MSIP_Label_a8f77787-5df4-43b6-a2a8-8d8b678a318b_Extended_MSFT_Method">
    <vt:lpwstr>Automatic</vt:lpwstr>
  </property>
  <property fmtid="{D5CDD505-2E9C-101B-9397-08002B2CF9AE}" pid="10" name="Sensitivity">
    <vt:lpwstr>Unrestricted</vt:lpwstr>
  </property>
  <property fmtid="{D5CDD505-2E9C-101B-9397-08002B2CF9AE}" pid="11" name="ContentTypeId">
    <vt:lpwstr>0x01010053ED7B42200B234ABB8922DD2566456C0200FC95ADD9342DE148A81E81CE53FAADC6</vt:lpwstr>
  </property>
  <property fmtid="{D5CDD505-2E9C-101B-9397-08002B2CF9AE}" pid="12" name="RMKeyword3">
    <vt:lpwstr/>
  </property>
  <property fmtid="{D5CDD505-2E9C-101B-9397-08002B2CF9AE}" pid="13" name="Sessions">
    <vt:lpwstr>177;#2019-21|66e74676-00e6-4c37-adc4-b954b89ccd7c</vt:lpwstr>
  </property>
  <property fmtid="{D5CDD505-2E9C-101B-9397-08002B2CF9AE}" pid="14" name="RMKeyword1">
    <vt:lpwstr>81;#Scrutiny|c40e1206-65f3-4fdf-a232-d54039a38d0a</vt:lpwstr>
  </property>
  <property fmtid="{D5CDD505-2E9C-101B-9397-08002B2CF9AE}" pid="15" name="RMKeyword4">
    <vt:lpwstr/>
  </property>
  <property fmtid="{D5CDD505-2E9C-101B-9397-08002B2CF9AE}" pid="16" name="SU Category">
    <vt:lpwstr>59;#Supplementary estimate|fd3ed52f-3ebc-4bc5-b37a-489f596993a8</vt:lpwstr>
  </property>
  <property fmtid="{D5CDD505-2E9C-101B-9397-08002B2CF9AE}" pid="17" name="_dlc_DocIdItemGuid">
    <vt:lpwstr>e886ecb2-915d-4857-a0b3-bc0c2fb6c8fa</vt:lpwstr>
  </property>
  <property fmtid="{D5CDD505-2E9C-101B-9397-08002B2CF9AE}" pid="18" name="RMKeyword2">
    <vt:lpwstr/>
  </property>
  <property fmtid="{D5CDD505-2E9C-101B-9397-08002B2CF9AE}" pid="19" name="SU Function">
    <vt:lpwstr>37;#Finance|6809cab9-c439-4266-bd4f-f756d90e6641</vt:lpwstr>
  </property>
  <property fmtid="{D5CDD505-2E9C-101B-9397-08002B2CF9AE}" pid="20" name="Document Type">
    <vt:lpwstr/>
  </property>
  <property fmtid="{D5CDD505-2E9C-101B-9397-08002B2CF9AE}" pid="21" name="Client">
    <vt:lpwstr>66;#Culture, Media and Sport|d1a5687d-66db-46fb-a47b-08e174ac8e18</vt:lpwstr>
  </property>
  <property fmtid="{D5CDD505-2E9C-101B-9397-08002B2CF9AE}" pid="22" name="ProtectiveMarking">
    <vt:lpwstr/>
  </property>
</Properties>
</file>