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inance\Financial Reporting\Treasury Reporting\Treasury Reporting 2021-22\Mains\MEMO\SUB\"/>
    </mc:Choice>
  </mc:AlternateContent>
  <bookViews>
    <workbookView xWindow="0" yWindow="0" windowWidth="25200" windowHeight="12000"/>
  </bookViews>
  <sheets>
    <sheet name="Table_A_(DEL)" sheetId="2" r:id="rId1"/>
    <sheet name="Table_A_(AME)" sheetId="3" r:id="rId2"/>
    <sheet name="Table_B" sheetId="4" r:id="rId3"/>
    <sheet name="Sheet1" sheetId="1" state="hidden" r:id="rId4"/>
  </sheets>
  <definedNames>
    <definedName name="_xlnm.Print_Area" localSheetId="0">'Table_A_(DEL)'!$A$1:$L$41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2" l="1"/>
  <c r="E25" i="2"/>
  <c r="L9" i="2" l="1"/>
  <c r="E27" i="2" l="1"/>
  <c r="D27" i="2"/>
  <c r="E6" i="4"/>
  <c r="C6" i="4"/>
  <c r="I9" i="2" l="1"/>
  <c r="E40" i="2"/>
  <c r="E8" i="2"/>
  <c r="E9" i="2" s="1"/>
  <c r="E7" i="2"/>
  <c r="J27" i="2"/>
  <c r="K27" i="2" s="1"/>
  <c r="I27" i="2"/>
  <c r="F27" i="2"/>
  <c r="G27" i="2" s="1"/>
  <c r="D8" i="2"/>
  <c r="D9" i="2" s="1"/>
  <c r="E16" i="2"/>
  <c r="F12" i="2"/>
  <c r="D30" i="2"/>
  <c r="F30" i="2" s="1"/>
  <c r="J32" i="2"/>
  <c r="I32" i="2"/>
  <c r="E32" i="2"/>
  <c r="D7" i="3"/>
  <c r="D9" i="3" s="1"/>
  <c r="E9" i="3"/>
  <c r="E7" i="3"/>
  <c r="J14" i="3"/>
  <c r="E66" i="4"/>
  <c r="C66" i="4"/>
  <c r="B66" i="4"/>
  <c r="D6" i="4"/>
  <c r="J12" i="3"/>
  <c r="I12" i="3"/>
  <c r="I14" i="3" s="1"/>
  <c r="E12" i="3"/>
  <c r="D12" i="3"/>
  <c r="F12" i="3" s="1"/>
  <c r="F11" i="3"/>
  <c r="J9" i="3"/>
  <c r="K9" i="3" s="1"/>
  <c r="I9" i="3"/>
  <c r="E14" i="3"/>
  <c r="J38" i="2"/>
  <c r="I38" i="2"/>
  <c r="E38" i="2"/>
  <c r="D38" i="2"/>
  <c r="F37" i="2"/>
  <c r="F31" i="2"/>
  <c r="K30" i="2"/>
  <c r="J35" i="2"/>
  <c r="I35" i="2"/>
  <c r="E35" i="2"/>
  <c r="D35" i="2"/>
  <c r="F34" i="2"/>
  <c r="J16" i="2"/>
  <c r="I16" i="2"/>
  <c r="D16" i="2"/>
  <c r="F15" i="2"/>
  <c r="F14" i="2"/>
  <c r="F11" i="2"/>
  <c r="J19" i="2"/>
  <c r="I19" i="2"/>
  <c r="E19" i="2"/>
  <c r="D19" i="2"/>
  <c r="F18" i="2"/>
  <c r="G18" i="2" s="1"/>
  <c r="J22" i="2"/>
  <c r="I22" i="2"/>
  <c r="E22" i="2"/>
  <c r="D22" i="2"/>
  <c r="K21" i="2"/>
  <c r="L21" i="2" s="1"/>
  <c r="F21" i="2"/>
  <c r="J9" i="2"/>
  <c r="F7" i="2"/>
  <c r="D66" i="4" l="1"/>
  <c r="I40" i="2"/>
  <c r="J40" i="2"/>
  <c r="F8" i="2"/>
  <c r="K16" i="2"/>
  <c r="K38" i="2"/>
  <c r="K9" i="2"/>
  <c r="F22" i="2"/>
  <c r="G22" i="2" s="1"/>
  <c r="F9" i="2"/>
  <c r="G9" i="2" s="1"/>
  <c r="K19" i="2"/>
  <c r="D32" i="2"/>
  <c r="K32" i="2"/>
  <c r="D14" i="3"/>
  <c r="F7" i="3"/>
  <c r="K12" i="3"/>
  <c r="L12" i="3" s="1"/>
  <c r="F9" i="3"/>
  <c r="G9" i="3" s="1"/>
  <c r="K14" i="3"/>
  <c r="L14" i="3" s="1"/>
  <c r="K35" i="2"/>
  <c r="L35" i="2" s="1"/>
  <c r="K22" i="2"/>
  <c r="L22" i="2" s="1"/>
  <c r="F38" i="2"/>
  <c r="G38" i="2" s="1"/>
  <c r="F35" i="2"/>
  <c r="G35" i="2" s="1"/>
  <c r="F16" i="2"/>
  <c r="G16" i="2" s="1"/>
  <c r="F19" i="2"/>
  <c r="G19" i="2" s="1"/>
  <c r="F32" i="2" l="1"/>
  <c r="G32" i="2" s="1"/>
  <c r="D40" i="2"/>
  <c r="F40" i="2" s="1"/>
  <c r="G40" i="2" s="1"/>
  <c r="F14" i="3"/>
  <c r="G14" i="3" s="1"/>
  <c r="K40" i="2"/>
  <c r="L40" i="2" s="1"/>
</calcChain>
</file>

<file path=xl/sharedStrings.xml><?xml version="1.0" encoding="utf-8"?>
<sst xmlns="http://schemas.openxmlformats.org/spreadsheetml/2006/main" count="153" uniqueCount="109">
  <si>
    <t>Foreign, Commonwealth &amp; Development Office</t>
  </si>
  <si>
    <t>Annex A: Departmental Expenditure Limits (DELs)</t>
  </si>
  <si>
    <t>Subheads</t>
  </si>
  <si>
    <t>Description</t>
  </si>
  <si>
    <t>Programme</t>
  </si>
  <si>
    <t>Resource</t>
  </si>
  <si>
    <t>Capital</t>
  </si>
  <si>
    <t>£ million</t>
  </si>
  <si>
    <t>%</t>
  </si>
  <si>
    <t>A</t>
  </si>
  <si>
    <t>CSC scholarship relating to developing countries</t>
  </si>
  <si>
    <t>sub total</t>
  </si>
  <si>
    <t>B</t>
  </si>
  <si>
    <t>Administration</t>
  </si>
  <si>
    <t>C</t>
  </si>
  <si>
    <t>Independent Commission for Aid Impact</t>
  </si>
  <si>
    <t>D</t>
  </si>
  <si>
    <t>E</t>
  </si>
  <si>
    <t>F</t>
  </si>
  <si>
    <t>BBC World Service</t>
  </si>
  <si>
    <t>I</t>
  </si>
  <si>
    <t>British Council</t>
  </si>
  <si>
    <t>Westminster Foundation for Democracy</t>
  </si>
  <si>
    <t>Marshall Aid Commemoration Commission</t>
  </si>
  <si>
    <t>Great Britain China Centre</t>
  </si>
  <si>
    <t>Prosperity Fund</t>
  </si>
  <si>
    <t>Programme expenditure</t>
  </si>
  <si>
    <t>Peacekeeping</t>
  </si>
  <si>
    <t>European Union Attributed Aid</t>
  </si>
  <si>
    <t>Non-Voted</t>
  </si>
  <si>
    <t>total voted and non voted</t>
  </si>
  <si>
    <t>This year
(Main Estimate budget sought)</t>
  </si>
  <si>
    <t>Last year 
(Supplementary Estimate budget approved)</t>
  </si>
  <si>
    <t>Annex A: Annually Managed Expenditure (AME)</t>
  </si>
  <si>
    <t>Reimbursement of certain duties, taxes and licence fees</t>
  </si>
  <si>
    <t>FCDO</t>
  </si>
  <si>
    <t>Admin</t>
  </si>
  <si>
    <t>Resource DEL Total</t>
  </si>
  <si>
    <t>Capital DEL</t>
  </si>
  <si>
    <t>Estimating, forecasting and reprofiling changes:-</t>
  </si>
  <si>
    <t>Neutral funding changes between departments:-</t>
  </si>
  <si>
    <t>To MOD for CSSF</t>
  </si>
  <si>
    <t>To NCA for CSSF</t>
  </si>
  <si>
    <t>To CPS for CSSF</t>
  </si>
  <si>
    <t>To HMRC for CSSF</t>
  </si>
  <si>
    <t>To HO for CSSF</t>
  </si>
  <si>
    <t>To CO for CSSF</t>
  </si>
  <si>
    <t>To DFT for CSSF</t>
  </si>
  <si>
    <t>To DHSC for CSSF</t>
  </si>
  <si>
    <t>CDC Group plc</t>
  </si>
  <si>
    <t>H</t>
  </si>
  <si>
    <t xml:space="preserve">Other Central Programme </t>
  </si>
  <si>
    <t>and technical costs</t>
  </si>
  <si>
    <t>Non-cash AME</t>
  </si>
  <si>
    <t>change from last year</t>
  </si>
  <si>
    <t>G</t>
  </si>
  <si>
    <t>Operating costs, frontline diplomacy and overseas</t>
  </si>
  <si>
    <t>network</t>
  </si>
  <si>
    <t>International subscriptions, scholarships</t>
  </si>
  <si>
    <t>and BBC World Service</t>
  </si>
  <si>
    <t>International Subscriptions</t>
  </si>
  <si>
    <t>Scholarships</t>
  </si>
  <si>
    <t>Strategic priorities and other programme spending</t>
  </si>
  <si>
    <t>Annex B: how DEL funding plans for 2021-22 have altered since Spending Review 2020</t>
  </si>
  <si>
    <t>Spending Review outcome</t>
  </si>
  <si>
    <t>Additional, new, money awarded since SR20:-</t>
  </si>
  <si>
    <t>Budget Exchange for CSSF</t>
  </si>
  <si>
    <t>Switch: Admin to Programme (to adjust ODA review transfer)</t>
  </si>
  <si>
    <t>British Council loan</t>
  </si>
  <si>
    <t>From MOD per Settlement Letter</t>
  </si>
  <si>
    <t>To CO for SpAd salary costs</t>
  </si>
  <si>
    <t>To BEIS for Platform costs</t>
  </si>
  <si>
    <t>To CPS for Platform costs</t>
  </si>
  <si>
    <t>To DEFRA for Platform costs</t>
  </si>
  <si>
    <t>To DFT for Platform costs</t>
  </si>
  <si>
    <t>To DHSC for Platform costs</t>
  </si>
  <si>
    <t>To DIT for Platform costs</t>
  </si>
  <si>
    <t>To DWP for Platform costs</t>
  </si>
  <si>
    <t>To HMRC for Platform costs</t>
  </si>
  <si>
    <t>From HO for Platform costs</t>
  </si>
  <si>
    <t>To MOD Platform costs</t>
  </si>
  <si>
    <t>To NCA Platform costs</t>
  </si>
  <si>
    <t>From BEIS SIN Network (EU exit)</t>
  </si>
  <si>
    <t>From BEIS for SIN network running cost</t>
  </si>
  <si>
    <t>From SIA for Cyber Policy</t>
  </si>
  <si>
    <t>From DEFRA for ODA review</t>
  </si>
  <si>
    <t>To DHSC for ODA review</t>
  </si>
  <si>
    <t>To HO for ODA review</t>
  </si>
  <si>
    <t>To DCMS for ODA review</t>
  </si>
  <si>
    <t>From HMT for ODA review</t>
  </si>
  <si>
    <t>From BEIS for ODA review</t>
  </si>
  <si>
    <t>From DHSC for ODA review</t>
  </si>
  <si>
    <t>To CO for COP26</t>
  </si>
  <si>
    <t>To DEFRA for CSSF</t>
  </si>
  <si>
    <t>To MOJ for CSSF</t>
  </si>
  <si>
    <t>To DIT for CSSF</t>
  </si>
  <si>
    <t>To SIA for CSSF</t>
  </si>
  <si>
    <t>2021-22 Main Estimate DEL totals as at April 2021</t>
  </si>
  <si>
    <t>Government Property Agency rebate</t>
  </si>
  <si>
    <t>Non-cash: depreciation and impairments</t>
  </si>
  <si>
    <t>Switch: CDEL to CAME for CDC Group plc</t>
  </si>
  <si>
    <t>To HO for Investigatory Powers Commissioner's Office</t>
  </si>
  <si>
    <t>From BEIS for Global Partnership Fund (SIN programme)</t>
  </si>
  <si>
    <t>² The Conflict, Stability and Security Fund (CSSF) is a Cross-Whitehall fund. We use the supplementary estimates process to reallocate existing funds, and to allocate any additional funds from HM Treasury to the relevant Government Departments and Agencies.  This ensures that each Government Department and Agency has the correct amount of funding on its baseline to cover its expenditure. This process supports the agile nature of the fund.</t>
  </si>
  <si>
    <t>Conflict, Stability and Security Fund²</t>
  </si>
  <si>
    <r>
      <rPr>
        <vertAlign val="superscript"/>
        <sz val="10"/>
        <color rgb="FF000000"/>
        <rFont val="Calibri"/>
        <family val="2"/>
      </rPr>
      <t>1</t>
    </r>
    <r>
      <rPr>
        <sz val="10"/>
        <color rgb="FF000000"/>
        <rFont val="Calibri"/>
        <family val="2"/>
      </rPr>
      <t xml:space="preserve"> 2021-22 figures are based on provisional allocations.</t>
    </r>
  </si>
  <si>
    <r>
      <t>This year
(Main Estimate budget sought)</t>
    </r>
    <r>
      <rPr>
        <i/>
        <vertAlign val="superscript"/>
        <sz val="10"/>
        <color rgb="FF000000"/>
        <rFont val="Calibri"/>
        <family val="2"/>
      </rPr>
      <t>1</t>
    </r>
  </si>
  <si>
    <t>Switch: RDEL to CDEL for R&amp;D costs</t>
  </si>
  <si>
    <t>Arm's length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</si>
</sst>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00"/>
    <numFmt numFmtId="167" formatCode="#,##0.000000"/>
    <numFmt numFmtId="168" formatCode="#,##0.00000000000000"/>
  </numFmts>
  <fonts count="11" x14ac:knownFonts="1">
    <font>
      <sz val="11"/>
      <color theme="1"/>
      <name val="Calibri"/>
      <family val="2"/>
      <scheme val="minor"/>
    </font>
    <font>
      <sz val="11"/>
      <color rgb="FF000000"/>
      <name val="Calibri"/>
      <family val="2"/>
    </font>
    <font>
      <sz val="11"/>
      <color rgb="FFFF0000"/>
      <name val="Calibri"/>
      <family val="2"/>
    </font>
    <font>
      <b/>
      <sz val="10"/>
      <color rgb="FF000000"/>
      <name val="Calibri"/>
      <family val="2"/>
    </font>
    <font>
      <sz val="10"/>
      <color rgb="FF000000"/>
      <name val="Calibri"/>
      <family val="2"/>
    </font>
    <font>
      <i/>
      <sz val="10"/>
      <color rgb="FF000000"/>
      <name val="Calibri"/>
      <family val="2"/>
    </font>
    <font>
      <b/>
      <i/>
      <sz val="10"/>
      <color rgb="FF000000"/>
      <name val="Calibri"/>
      <family val="2"/>
    </font>
    <font>
      <b/>
      <sz val="14"/>
      <color rgb="FF000000"/>
      <name val="Calibri"/>
      <family val="2"/>
    </font>
    <font>
      <b/>
      <sz val="11"/>
      <color rgb="FF000000"/>
      <name val="Calibri"/>
      <family val="2"/>
    </font>
    <font>
      <vertAlign val="superscript"/>
      <sz val="10"/>
      <color rgb="FF000000"/>
      <name val="Calibri"/>
      <family val="2"/>
    </font>
    <font>
      <i/>
      <vertAlign val="superscript"/>
      <sz val="10"/>
      <color rgb="FF000000"/>
      <name val="Calibri"/>
      <family val="2"/>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1" fillId="0" borderId="0"/>
  </cellStyleXfs>
  <cellXfs count="100">
    <xf numFmtId="0" fontId="0" fillId="0" borderId="0" xfId="0"/>
    <xf numFmtId="0" fontId="1" fillId="0" borderId="0" xfId="1"/>
    <xf numFmtId="0" fontId="2" fillId="0" borderId="0" xfId="1" applyFont="1"/>
    <xf numFmtId="164" fontId="1" fillId="0" borderId="0" xfId="1" applyNumberFormat="1"/>
    <xf numFmtId="0" fontId="3" fillId="0" borderId="0" xfId="1" applyFont="1"/>
    <xf numFmtId="0" fontId="4" fillId="0" borderId="0" xfId="1" applyFont="1"/>
    <xf numFmtId="164" fontId="4" fillId="0" borderId="0" xfId="1" applyNumberFormat="1" applyFont="1"/>
    <xf numFmtId="0" fontId="4" fillId="0" borderId="1" xfId="1" applyFont="1" applyBorder="1" applyAlignment="1">
      <alignment wrapText="1"/>
    </xf>
    <xf numFmtId="0" fontId="4" fillId="0" borderId="2" xfId="1" applyFont="1" applyBorder="1" applyAlignment="1">
      <alignment wrapText="1"/>
    </xf>
    <xf numFmtId="0" fontId="4" fillId="0" borderId="3" xfId="1" applyFont="1" applyBorder="1" applyAlignment="1">
      <alignment wrapText="1"/>
    </xf>
    <xf numFmtId="0" fontId="3" fillId="0" borderId="4" xfId="1" applyFont="1" applyBorder="1"/>
    <xf numFmtId="0" fontId="4" fillId="0" borderId="2" xfId="1" applyFont="1" applyBorder="1"/>
    <xf numFmtId="0" fontId="4" fillId="2" borderId="1" xfId="1" applyFont="1" applyFill="1" applyBorder="1" applyAlignment="1">
      <alignment wrapText="1"/>
    </xf>
    <xf numFmtId="0" fontId="3" fillId="0" borderId="2" xfId="1" applyFont="1" applyBorder="1"/>
    <xf numFmtId="0" fontId="4" fillId="0" borderId="3" xfId="1" applyFont="1" applyBorder="1"/>
    <xf numFmtId="0" fontId="4" fillId="0" borderId="5" xfId="1" applyFont="1" applyBorder="1" applyAlignment="1">
      <alignment wrapText="1"/>
    </xf>
    <xf numFmtId="0" fontId="4" fillId="0" borderId="6" xfId="1" applyFont="1" applyBorder="1" applyAlignment="1">
      <alignment wrapText="1"/>
    </xf>
    <xf numFmtId="0" fontId="4" fillId="0" borderId="7" xfId="1" applyFont="1" applyBorder="1" applyAlignment="1">
      <alignment wrapText="1"/>
    </xf>
    <xf numFmtId="0" fontId="5" fillId="0" borderId="8" xfId="1" applyFont="1" applyBorder="1" applyAlignment="1">
      <alignment wrapText="1"/>
    </xf>
    <xf numFmtId="0" fontId="5" fillId="0" borderId="9" xfId="1" applyFont="1" applyBorder="1" applyAlignment="1">
      <alignment wrapText="1"/>
    </xf>
    <xf numFmtId="0" fontId="4" fillId="2" borderId="10" xfId="1" applyFont="1" applyFill="1" applyBorder="1" applyAlignment="1">
      <alignment wrapText="1"/>
    </xf>
    <xf numFmtId="0" fontId="4" fillId="0" borderId="10" xfId="1" applyFont="1" applyBorder="1" applyAlignment="1">
      <alignment wrapText="1"/>
    </xf>
    <xf numFmtId="0" fontId="4" fillId="0" borderId="8" xfId="1" applyFont="1" applyBorder="1" applyAlignment="1">
      <alignment wrapText="1"/>
    </xf>
    <xf numFmtId="0" fontId="4" fillId="0" borderId="9" xfId="1" applyFont="1" applyBorder="1" applyAlignment="1">
      <alignment wrapText="1"/>
    </xf>
    <xf numFmtId="0" fontId="4" fillId="0" borderId="4" xfId="1" applyFont="1" applyBorder="1"/>
    <xf numFmtId="0" fontId="5" fillId="0" borderId="7" xfId="1" applyFont="1" applyBorder="1" applyAlignment="1">
      <alignment wrapText="1"/>
    </xf>
    <xf numFmtId="164" fontId="4" fillId="0" borderId="5" xfId="1" applyNumberFormat="1" applyFont="1" applyFill="1" applyBorder="1"/>
    <xf numFmtId="164" fontId="4" fillId="0" borderId="5" xfId="1" applyNumberFormat="1" applyFont="1" applyBorder="1"/>
    <xf numFmtId="165" fontId="4" fillId="0" borderId="5" xfId="1" applyNumberFormat="1" applyFont="1" applyBorder="1"/>
    <xf numFmtId="1" fontId="4" fillId="2" borderId="5" xfId="1" applyNumberFormat="1" applyFont="1" applyFill="1" applyBorder="1"/>
    <xf numFmtId="0" fontId="4" fillId="3" borderId="10" xfId="1" applyFont="1" applyFill="1" applyBorder="1" applyAlignment="1">
      <alignment wrapText="1"/>
    </xf>
    <xf numFmtId="0" fontId="4" fillId="3" borderId="4" xfId="1" applyFont="1" applyFill="1" applyBorder="1" applyAlignment="1">
      <alignment wrapText="1"/>
    </xf>
    <xf numFmtId="0" fontId="5" fillId="3" borderId="3" xfId="1" applyFont="1" applyFill="1" applyBorder="1" applyAlignment="1">
      <alignment wrapText="1"/>
    </xf>
    <xf numFmtId="164" fontId="4" fillId="3" borderId="1" xfId="1" applyNumberFormat="1" applyFont="1" applyFill="1" applyBorder="1"/>
    <xf numFmtId="164" fontId="3" fillId="3" borderId="1" xfId="1" applyNumberFormat="1" applyFont="1" applyFill="1" applyBorder="1"/>
    <xf numFmtId="165" fontId="3" fillId="3" borderId="1" xfId="1" applyNumberFormat="1" applyFont="1" applyFill="1" applyBorder="1"/>
    <xf numFmtId="1" fontId="4" fillId="2" borderId="1" xfId="1" applyNumberFormat="1" applyFont="1" applyFill="1" applyBorder="1"/>
    <xf numFmtId="0" fontId="4" fillId="2" borderId="11" xfId="1" applyFont="1" applyFill="1" applyBorder="1" applyAlignment="1">
      <alignment wrapText="1"/>
    </xf>
    <xf numFmtId="0" fontId="4" fillId="2" borderId="0" xfId="1" applyFont="1" applyFill="1" applyAlignment="1">
      <alignment wrapText="1"/>
    </xf>
    <xf numFmtId="0" fontId="5" fillId="2" borderId="12" xfId="1" applyFont="1" applyFill="1" applyBorder="1" applyAlignment="1">
      <alignment wrapText="1"/>
    </xf>
    <xf numFmtId="164" fontId="4" fillId="2" borderId="11" xfId="1" applyNumberFormat="1" applyFont="1" applyFill="1" applyBorder="1"/>
    <xf numFmtId="164" fontId="3" fillId="2" borderId="11" xfId="1" applyNumberFormat="1" applyFont="1" applyFill="1" applyBorder="1"/>
    <xf numFmtId="165" fontId="3" fillId="2" borderId="11" xfId="1" applyNumberFormat="1" applyFont="1" applyFill="1" applyBorder="1"/>
    <xf numFmtId="1" fontId="4" fillId="2" borderId="11" xfId="1" applyNumberFormat="1" applyFont="1" applyFill="1" applyBorder="1"/>
    <xf numFmtId="165" fontId="4" fillId="2" borderId="11" xfId="1" applyNumberFormat="1" applyFont="1" applyFill="1" applyBorder="1"/>
    <xf numFmtId="0" fontId="4" fillId="0" borderId="11" xfId="1" applyFont="1" applyBorder="1" applyAlignment="1">
      <alignment wrapText="1"/>
    </xf>
    <xf numFmtId="0" fontId="4" fillId="0" borderId="0" xfId="1" applyFont="1" applyAlignment="1">
      <alignment wrapText="1"/>
    </xf>
    <xf numFmtId="0" fontId="5" fillId="0" borderId="12" xfId="1" applyFont="1" applyBorder="1" applyAlignment="1">
      <alignment wrapText="1"/>
    </xf>
    <xf numFmtId="164" fontId="4" fillId="0" borderId="11" xfId="1" applyNumberFormat="1" applyFont="1" applyFill="1" applyBorder="1"/>
    <xf numFmtId="164" fontId="4" fillId="0" borderId="11" xfId="1" applyNumberFormat="1" applyFont="1" applyBorder="1"/>
    <xf numFmtId="165" fontId="4" fillId="0" borderId="11" xfId="1" applyNumberFormat="1" applyFont="1" applyBorder="1"/>
    <xf numFmtId="0" fontId="4" fillId="0" borderId="0" xfId="1" applyFont="1" applyAlignment="1">
      <alignment horizontal="left"/>
    </xf>
    <xf numFmtId="0" fontId="4" fillId="2" borderId="8" xfId="1" applyFont="1" applyFill="1" applyBorder="1" applyAlignment="1">
      <alignment wrapText="1"/>
    </xf>
    <xf numFmtId="0" fontId="4" fillId="2" borderId="9" xfId="1" applyFont="1" applyFill="1" applyBorder="1" applyAlignment="1">
      <alignment wrapText="1"/>
    </xf>
    <xf numFmtId="164" fontId="4" fillId="2" borderId="10" xfId="1" applyNumberFormat="1" applyFont="1" applyFill="1" applyBorder="1"/>
    <xf numFmtId="164" fontId="3" fillId="2" borderId="10" xfId="1" applyNumberFormat="1" applyFont="1" applyFill="1" applyBorder="1"/>
    <xf numFmtId="165" fontId="3" fillId="2" borderId="10" xfId="1" applyNumberFormat="1" applyFont="1" applyFill="1" applyBorder="1"/>
    <xf numFmtId="1" fontId="4" fillId="2" borderId="10" xfId="1" applyNumberFormat="1" applyFont="1" applyFill="1" applyBorder="1"/>
    <xf numFmtId="165" fontId="4" fillId="2" borderId="10" xfId="1" applyNumberFormat="1" applyFont="1" applyFill="1" applyBorder="1"/>
    <xf numFmtId="0" fontId="4" fillId="0" borderId="0" xfId="1" applyFont="1" applyAlignment="1"/>
    <xf numFmtId="0" fontId="3" fillId="3" borderId="10" xfId="1" applyFont="1" applyFill="1" applyBorder="1" applyAlignment="1">
      <alignment wrapText="1"/>
    </xf>
    <xf numFmtId="0" fontId="3" fillId="3" borderId="4" xfId="1" applyFont="1" applyFill="1" applyBorder="1" applyAlignment="1">
      <alignment wrapText="1"/>
    </xf>
    <xf numFmtId="0" fontId="6" fillId="3" borderId="3" xfId="1" applyFont="1" applyFill="1" applyBorder="1" applyAlignment="1">
      <alignment wrapText="1"/>
    </xf>
    <xf numFmtId="0" fontId="1" fillId="0" borderId="0" xfId="1" applyAlignment="1">
      <alignment wrapText="1"/>
    </xf>
    <xf numFmtId="0" fontId="1" fillId="0" borderId="0" xfId="1" applyAlignment="1">
      <alignment horizontal="left" wrapText="1" indent="1"/>
    </xf>
    <xf numFmtId="0" fontId="1" fillId="0" borderId="0" xfId="1" applyAlignment="1">
      <alignment horizontal="left" vertical="center" wrapText="1" indent="1"/>
    </xf>
    <xf numFmtId="0" fontId="1" fillId="0" borderId="0" xfId="1" applyAlignment="1">
      <alignment horizontal="left" vertical="center" indent="1"/>
    </xf>
    <xf numFmtId="0" fontId="4" fillId="0" borderId="0" xfId="1" applyFont="1" applyAlignment="1">
      <alignment horizontal="left" wrapText="1"/>
    </xf>
    <xf numFmtId="0" fontId="7" fillId="0" borderId="0" xfId="1" applyFont="1"/>
    <xf numFmtId="0" fontId="1" fillId="0" borderId="0" xfId="1" applyFont="1"/>
    <xf numFmtId="0" fontId="8" fillId="0" borderId="0" xfId="1" applyFont="1"/>
    <xf numFmtId="0" fontId="1" fillId="0" borderId="10" xfId="1" applyBorder="1" applyAlignment="1">
      <alignment wrapText="1"/>
    </xf>
    <xf numFmtId="0" fontId="1" fillId="0" borderId="10" xfId="1" applyFont="1" applyBorder="1" applyAlignment="1">
      <alignment wrapText="1"/>
    </xf>
    <xf numFmtId="0" fontId="8" fillId="0" borderId="10" xfId="1" applyFont="1" applyBorder="1" applyAlignment="1">
      <alignment wrapText="1"/>
    </xf>
    <xf numFmtId="0" fontId="1" fillId="0" borderId="11" xfId="1" applyBorder="1" applyAlignment="1">
      <alignment wrapText="1"/>
    </xf>
    <xf numFmtId="0" fontId="1" fillId="0" borderId="11" xfId="1" applyFont="1" applyBorder="1" applyAlignment="1">
      <alignment wrapText="1"/>
    </xf>
    <xf numFmtId="166" fontId="1" fillId="0" borderId="1" xfId="1" applyNumberFormat="1" applyBorder="1" applyAlignment="1">
      <alignment wrapText="1"/>
    </xf>
    <xf numFmtId="166" fontId="1" fillId="0" borderId="1" xfId="1" applyNumberFormat="1" applyFont="1" applyBorder="1"/>
    <xf numFmtId="166" fontId="1" fillId="0" borderId="11" xfId="1" applyNumberFormat="1" applyBorder="1" applyAlignment="1">
      <alignment wrapText="1"/>
    </xf>
    <xf numFmtId="166" fontId="1" fillId="0" borderId="11" xfId="1" applyNumberFormat="1" applyFont="1" applyBorder="1" applyAlignment="1">
      <alignment wrapText="1"/>
    </xf>
    <xf numFmtId="166" fontId="1" fillId="0" borderId="11" xfId="1" applyNumberFormat="1" applyBorder="1"/>
    <xf numFmtId="166" fontId="1" fillId="0" borderId="11" xfId="1" applyNumberFormat="1" applyFont="1" applyBorder="1"/>
    <xf numFmtId="166" fontId="1" fillId="0" borderId="11" xfId="1" applyNumberFormat="1" applyFont="1" applyFill="1" applyBorder="1"/>
    <xf numFmtId="3" fontId="1" fillId="0" borderId="0" xfId="1" applyNumberFormat="1" applyFill="1"/>
    <xf numFmtId="166" fontId="1" fillId="0" borderId="11" xfId="1" applyNumberFormat="1" applyFill="1" applyBorder="1"/>
    <xf numFmtId="0" fontId="7" fillId="0" borderId="0" xfId="1" applyFont="1" applyFill="1"/>
    <xf numFmtId="0" fontId="1" fillId="0" borderId="0" xfId="1" applyFill="1"/>
    <xf numFmtId="166" fontId="1" fillId="0" borderId="0" xfId="1" applyNumberFormat="1" applyFont="1"/>
    <xf numFmtId="3" fontId="1" fillId="0" borderId="0" xfId="1" applyNumberFormat="1" applyFont="1" applyFill="1"/>
    <xf numFmtId="167" fontId="1" fillId="0" borderId="0" xfId="1" applyNumberFormat="1"/>
    <xf numFmtId="167" fontId="1" fillId="0" borderId="0" xfId="1" applyNumberFormat="1" applyFill="1"/>
    <xf numFmtId="3" fontId="1" fillId="0" borderId="0" xfId="1" applyNumberFormat="1"/>
    <xf numFmtId="0" fontId="7" fillId="0" borderId="2" xfId="1" applyFont="1" applyBorder="1"/>
    <xf numFmtId="166" fontId="8" fillId="0" borderId="1" xfId="1" applyNumberFormat="1" applyFont="1" applyBorder="1"/>
    <xf numFmtId="164" fontId="1" fillId="0" borderId="0" xfId="1" applyNumberFormat="1" applyFont="1"/>
    <xf numFmtId="0" fontId="4" fillId="0" borderId="0" xfId="1" applyFont="1" applyAlignment="1">
      <alignment horizontal="left" vertical="top" wrapText="1"/>
    </xf>
    <xf numFmtId="0" fontId="5" fillId="0" borderId="7" xfId="1" applyFont="1" applyBorder="1" applyAlignment="1">
      <alignment vertical="top" wrapText="1"/>
    </xf>
    <xf numFmtId="168" fontId="4" fillId="0" borderId="0" xfId="1" applyNumberFormat="1" applyFont="1" applyAlignment="1">
      <alignment horizontal="left"/>
    </xf>
    <xf numFmtId="0" fontId="4" fillId="0" borderId="1" xfId="1" applyFont="1" applyFill="1" applyBorder="1" applyAlignment="1">
      <alignment horizontal="center" wrapText="1"/>
    </xf>
    <xf numFmtId="0" fontId="4" fillId="0" borderId="0" xfId="1" applyFont="1" applyFill="1" applyBorder="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workbookViewId="0">
      <selection activeCell="B12" sqref="B12"/>
    </sheetView>
  </sheetViews>
  <sheetFormatPr defaultRowHeight="14.5" x14ac:dyDescent="0.35"/>
  <cols>
    <col min="1" max="1" width="8.08984375" style="1" customWidth="1"/>
    <col min="2" max="2" width="39.6328125" style="1" customWidth="1"/>
    <col min="3" max="3" width="33.6328125" style="1" bestFit="1" customWidth="1"/>
    <col min="4" max="4" width="13" style="1" bestFit="1" customWidth="1"/>
    <col min="5" max="5" width="13.54296875" style="1" bestFit="1" customWidth="1"/>
    <col min="6" max="6" width="7.90625" style="1" customWidth="1"/>
    <col min="7" max="7" width="8.1796875" style="1" customWidth="1"/>
    <col min="8" max="8" width="4.90625" style="1" customWidth="1"/>
    <col min="9" max="9" width="13" style="1" bestFit="1" customWidth="1"/>
    <col min="10" max="10" width="13.54296875" style="1" bestFit="1" customWidth="1"/>
    <col min="11" max="11" width="9.08984375" style="1" customWidth="1"/>
    <col min="12" max="12" width="7.26953125" style="1" customWidth="1"/>
    <col min="13" max="13" width="6.453125" style="1" customWidth="1"/>
    <col min="14" max="14" width="5.26953125" style="1" customWidth="1"/>
    <col min="15" max="15" width="8.7265625" style="1" customWidth="1"/>
    <col min="16" max="16384" width="8.7265625" style="1"/>
  </cols>
  <sheetData>
    <row r="1" spans="1:14" x14ac:dyDescent="0.35">
      <c r="A1" s="1" t="s">
        <v>0</v>
      </c>
      <c r="D1" s="2"/>
      <c r="E1" s="3"/>
    </row>
    <row r="2" spans="1:14" x14ac:dyDescent="0.35">
      <c r="A2" s="4" t="s">
        <v>1</v>
      </c>
      <c r="B2" s="5"/>
      <c r="C2" s="2"/>
      <c r="D2" s="5"/>
      <c r="F2" s="6"/>
      <c r="G2" s="5"/>
      <c r="H2" s="5"/>
      <c r="I2" s="5"/>
      <c r="J2" s="5"/>
      <c r="K2" s="5"/>
      <c r="L2" s="5"/>
    </row>
    <row r="3" spans="1:14" x14ac:dyDescent="0.35">
      <c r="A3" s="4"/>
      <c r="B3" s="5"/>
      <c r="C3" s="2"/>
      <c r="D3" s="5"/>
      <c r="F3" s="6"/>
      <c r="G3" s="5"/>
      <c r="H3" s="5"/>
      <c r="I3" s="5"/>
      <c r="J3" s="5"/>
      <c r="K3" s="5"/>
      <c r="L3" s="5"/>
    </row>
    <row r="4" spans="1:14" ht="26.5" x14ac:dyDescent="0.35">
      <c r="A4" s="7" t="s">
        <v>2</v>
      </c>
      <c r="B4" s="8" t="s">
        <v>3</v>
      </c>
      <c r="C4" s="9" t="s">
        <v>4</v>
      </c>
      <c r="D4" s="10" t="s">
        <v>5</v>
      </c>
      <c r="E4" s="11"/>
      <c r="F4" s="11"/>
      <c r="G4" s="11"/>
      <c r="H4" s="12"/>
      <c r="I4" s="13" t="s">
        <v>6</v>
      </c>
      <c r="J4" s="11"/>
      <c r="K4" s="11"/>
      <c r="L4" s="14"/>
    </row>
    <row r="5" spans="1:14" ht="60" customHeight="1" x14ac:dyDescent="0.35">
      <c r="A5" s="15"/>
      <c r="B5" s="16"/>
      <c r="C5" s="17"/>
      <c r="D5" s="18" t="s">
        <v>106</v>
      </c>
      <c r="E5" s="19" t="s">
        <v>32</v>
      </c>
      <c r="F5" s="98" t="s">
        <v>54</v>
      </c>
      <c r="G5" s="98"/>
      <c r="H5" s="20"/>
      <c r="I5" s="18" t="s">
        <v>106</v>
      </c>
      <c r="J5" s="19" t="s">
        <v>32</v>
      </c>
      <c r="K5" s="98" t="s">
        <v>54</v>
      </c>
      <c r="L5" s="98"/>
    </row>
    <row r="6" spans="1:14" ht="47.25" customHeight="1" x14ac:dyDescent="0.35">
      <c r="A6" s="21"/>
      <c r="B6" s="22"/>
      <c r="C6" s="23"/>
      <c r="D6" s="24" t="s">
        <v>7</v>
      </c>
      <c r="E6" s="11"/>
      <c r="F6" s="14"/>
      <c r="G6" s="14" t="s">
        <v>8</v>
      </c>
      <c r="H6" s="20"/>
      <c r="I6" s="24" t="s">
        <v>7</v>
      </c>
      <c r="J6" s="14"/>
      <c r="K6" s="14"/>
      <c r="L6" s="14" t="s">
        <v>8</v>
      </c>
    </row>
    <row r="7" spans="1:14" x14ac:dyDescent="0.35">
      <c r="A7" s="45" t="s">
        <v>9</v>
      </c>
      <c r="B7" s="46" t="s">
        <v>56</v>
      </c>
      <c r="C7" s="47" t="s">
        <v>13</v>
      </c>
      <c r="D7" s="48">
        <v>322.48500000000001</v>
      </c>
      <c r="E7" s="49">
        <f>127.2+209.466</f>
        <v>336.666</v>
      </c>
      <c r="F7" s="49">
        <f>D7-E7</f>
        <v>-14.180999999999983</v>
      </c>
      <c r="G7" s="50"/>
      <c r="H7" s="43"/>
      <c r="I7" s="49"/>
      <c r="J7" s="49"/>
      <c r="K7" s="49"/>
      <c r="L7" s="50"/>
      <c r="M7" s="3"/>
      <c r="N7" s="3"/>
    </row>
    <row r="8" spans="1:14" x14ac:dyDescent="0.35">
      <c r="A8" s="45"/>
      <c r="B8" s="46" t="s">
        <v>57</v>
      </c>
      <c r="C8" s="47" t="s">
        <v>4</v>
      </c>
      <c r="D8" s="48">
        <f>1329.257</f>
        <v>1329.2570000000001</v>
      </c>
      <c r="E8" s="49">
        <f>1504.952-E7</f>
        <v>1168.2860000000001</v>
      </c>
      <c r="F8" s="49">
        <f>D8-E8</f>
        <v>160.971</v>
      </c>
      <c r="G8" s="50"/>
      <c r="H8" s="43"/>
      <c r="I8" s="49">
        <v>108.495</v>
      </c>
      <c r="J8" s="49">
        <v>118.495</v>
      </c>
      <c r="K8" s="49"/>
      <c r="L8" s="50"/>
      <c r="M8" s="3"/>
      <c r="N8" s="3"/>
    </row>
    <row r="9" spans="1:14" x14ac:dyDescent="0.35">
      <c r="A9" s="30"/>
      <c r="B9" s="31" t="s">
        <v>11</v>
      </c>
      <c r="C9" s="32"/>
      <c r="D9" s="33">
        <f>SUM(D7:D8)</f>
        <v>1651.7420000000002</v>
      </c>
      <c r="E9" s="33">
        <f>SUM(E7:E8)</f>
        <v>1504.952</v>
      </c>
      <c r="F9" s="34">
        <f>E9-D9</f>
        <v>-146.79000000000019</v>
      </c>
      <c r="G9" s="35">
        <f>F9/E9</f>
        <v>-9.7537994567268721E-2</v>
      </c>
      <c r="H9" s="36"/>
      <c r="I9" s="33">
        <f>SUM(I7:I8)</f>
        <v>108.495</v>
      </c>
      <c r="J9" s="33">
        <f>SUM(J7:J8)</f>
        <v>118.495</v>
      </c>
      <c r="K9" s="34">
        <f>I9-J9</f>
        <v>-10</v>
      </c>
      <c r="L9" s="35">
        <f>K9/J9</f>
        <v>-8.4391746487193553E-2</v>
      </c>
      <c r="M9" s="3"/>
      <c r="N9" s="3"/>
    </row>
    <row r="10" spans="1:14" x14ac:dyDescent="0.35">
      <c r="A10" s="37"/>
      <c r="B10" s="38"/>
      <c r="C10" s="39"/>
      <c r="D10" s="40"/>
      <c r="E10" s="40"/>
      <c r="F10" s="40"/>
      <c r="G10" s="44"/>
      <c r="H10" s="43"/>
      <c r="I10" s="40"/>
      <c r="J10" s="40"/>
      <c r="K10" s="40"/>
      <c r="L10" s="44"/>
      <c r="M10" s="3"/>
      <c r="N10" s="3"/>
    </row>
    <row r="11" spans="1:14" ht="26.5" x14ac:dyDescent="0.35">
      <c r="A11" s="45" t="s">
        <v>12</v>
      </c>
      <c r="B11" s="46" t="s">
        <v>108</v>
      </c>
      <c r="C11" s="47" t="s">
        <v>10</v>
      </c>
      <c r="D11" s="48">
        <v>28.224</v>
      </c>
      <c r="E11" s="49">
        <v>25.454000000000001</v>
      </c>
      <c r="F11" s="49">
        <f>D11-E11</f>
        <v>2.7699999999999996</v>
      </c>
      <c r="G11" s="50"/>
      <c r="H11" s="43"/>
      <c r="I11" s="49"/>
      <c r="J11" s="49"/>
      <c r="K11" s="49"/>
      <c r="L11" s="50"/>
      <c r="M11" s="3"/>
      <c r="N11" s="3"/>
    </row>
    <row r="12" spans="1:14" x14ac:dyDescent="0.35">
      <c r="A12" s="45"/>
      <c r="B12" s="46"/>
      <c r="C12" s="47" t="s">
        <v>15</v>
      </c>
      <c r="D12" s="48">
        <v>3.8159999999999998</v>
      </c>
      <c r="E12" s="49">
        <v>3.7589999999999999</v>
      </c>
      <c r="F12" s="49">
        <f>D12-E12</f>
        <v>5.699999999999994E-2</v>
      </c>
      <c r="G12" s="50"/>
      <c r="H12" s="43"/>
      <c r="I12" s="49"/>
      <c r="J12" s="49"/>
      <c r="K12" s="49"/>
      <c r="L12" s="50"/>
      <c r="M12" s="3"/>
      <c r="N12" s="3"/>
    </row>
    <row r="13" spans="1:14" x14ac:dyDescent="0.35">
      <c r="A13" s="45"/>
      <c r="B13" s="46"/>
      <c r="C13" s="47" t="s">
        <v>22</v>
      </c>
      <c r="D13" s="48">
        <v>4.9370000000000003</v>
      </c>
      <c r="E13" s="49">
        <v>3.266</v>
      </c>
      <c r="F13" s="49">
        <v>-3.266</v>
      </c>
      <c r="G13" s="50"/>
      <c r="H13" s="43"/>
      <c r="I13" s="49"/>
      <c r="J13" s="49"/>
      <c r="K13" s="49"/>
      <c r="L13" s="50"/>
      <c r="M13" s="3"/>
      <c r="N13" s="3"/>
    </row>
    <row r="14" spans="1:14" x14ac:dyDescent="0.35">
      <c r="A14" s="45"/>
      <c r="B14" s="46"/>
      <c r="C14" s="47" t="s">
        <v>23</v>
      </c>
      <c r="D14" s="48">
        <v>2.7</v>
      </c>
      <c r="E14" s="49">
        <v>2.7</v>
      </c>
      <c r="F14" s="49">
        <f>D14-E14</f>
        <v>0</v>
      </c>
      <c r="G14" s="50"/>
      <c r="H14" s="43"/>
      <c r="I14" s="49"/>
      <c r="J14" s="49"/>
      <c r="K14" s="49"/>
      <c r="L14" s="50"/>
      <c r="M14" s="3"/>
      <c r="N14" s="3"/>
    </row>
    <row r="15" spans="1:14" x14ac:dyDescent="0.35">
      <c r="A15" s="45"/>
      <c r="B15" s="46"/>
      <c r="C15" s="47" t="s">
        <v>24</v>
      </c>
      <c r="D15" s="48">
        <v>0.5</v>
      </c>
      <c r="E15" s="49">
        <v>0.5</v>
      </c>
      <c r="F15" s="49">
        <f>D15-E15</f>
        <v>0</v>
      </c>
      <c r="G15" s="50"/>
      <c r="H15" s="43"/>
      <c r="I15" s="49"/>
      <c r="J15" s="49"/>
      <c r="K15" s="49"/>
      <c r="L15" s="50"/>
      <c r="M15" s="3"/>
      <c r="N15" s="3"/>
    </row>
    <row r="16" spans="1:14" x14ac:dyDescent="0.35">
      <c r="A16" s="30"/>
      <c r="B16" s="31" t="s">
        <v>11</v>
      </c>
      <c r="C16" s="32"/>
      <c r="D16" s="33">
        <f>SUM(D11:D15)</f>
        <v>40.177</v>
      </c>
      <c r="E16" s="33">
        <f>SUM(E11:E15)</f>
        <v>35.679000000000002</v>
      </c>
      <c r="F16" s="34">
        <f>E16-D16</f>
        <v>-4.4979999999999976</v>
      </c>
      <c r="G16" s="35">
        <f>F16/E16</f>
        <v>-0.12606855573306419</v>
      </c>
      <c r="H16" s="36"/>
      <c r="I16" s="33">
        <f>SUM(I11:I15)</f>
        <v>0</v>
      </c>
      <c r="J16" s="33">
        <f>SUM(J11:J15)</f>
        <v>0</v>
      </c>
      <c r="K16" s="34">
        <f>I16-J16</f>
        <v>0</v>
      </c>
      <c r="L16" s="35">
        <v>0</v>
      </c>
      <c r="M16" s="3"/>
      <c r="N16" s="3"/>
    </row>
    <row r="17" spans="1:14" x14ac:dyDescent="0.35">
      <c r="A17" s="37"/>
      <c r="B17" s="38"/>
      <c r="C17" s="39"/>
      <c r="D17" s="40"/>
      <c r="E17" s="40"/>
      <c r="F17" s="40"/>
      <c r="G17" s="44"/>
      <c r="H17" s="43"/>
      <c r="I17" s="40"/>
      <c r="J17" s="40"/>
      <c r="K17" s="40"/>
      <c r="L17" s="44"/>
      <c r="M17" s="3"/>
      <c r="N17" s="3"/>
    </row>
    <row r="18" spans="1:14" x14ac:dyDescent="0.35">
      <c r="A18" s="15" t="s">
        <v>14</v>
      </c>
      <c r="B18" s="16" t="s">
        <v>21</v>
      </c>
      <c r="C18" s="25" t="s">
        <v>21</v>
      </c>
      <c r="D18" s="26">
        <v>189</v>
      </c>
      <c r="E18" s="27">
        <v>152.9</v>
      </c>
      <c r="F18" s="27">
        <f>D18-E18</f>
        <v>36.099999999999994</v>
      </c>
      <c r="G18" s="28">
        <f>F18/E18</f>
        <v>0.23610202746893391</v>
      </c>
      <c r="H18" s="29"/>
      <c r="I18" s="26">
        <v>70</v>
      </c>
      <c r="J18" s="27">
        <v>130</v>
      </c>
      <c r="K18" s="27"/>
      <c r="L18" s="28"/>
      <c r="M18" s="3"/>
      <c r="N18" s="3"/>
    </row>
    <row r="19" spans="1:14" x14ac:dyDescent="0.35">
      <c r="A19" s="30"/>
      <c r="B19" s="31" t="s">
        <v>11</v>
      </c>
      <c r="C19" s="32"/>
      <c r="D19" s="33">
        <f>SUM(D18)</f>
        <v>189</v>
      </c>
      <c r="E19" s="33">
        <f>SUM(E18)</f>
        <v>152.9</v>
      </c>
      <c r="F19" s="33">
        <f>SUM(F18)</f>
        <v>36.099999999999994</v>
      </c>
      <c r="G19" s="35">
        <f>F19/E19</f>
        <v>0.23610202746893391</v>
      </c>
      <c r="H19" s="36"/>
      <c r="I19" s="33">
        <f>I18</f>
        <v>70</v>
      </c>
      <c r="J19" s="33">
        <f>J18</f>
        <v>130</v>
      </c>
      <c r="K19" s="34">
        <f>I19-J19</f>
        <v>-60</v>
      </c>
      <c r="L19" s="35">
        <v>1</v>
      </c>
      <c r="M19" s="3"/>
      <c r="N19" s="3"/>
    </row>
    <row r="20" spans="1:14" x14ac:dyDescent="0.35">
      <c r="A20" s="37"/>
      <c r="B20" s="38"/>
      <c r="C20" s="39"/>
      <c r="D20" s="40"/>
      <c r="E20" s="40"/>
      <c r="F20" s="41"/>
      <c r="G20" s="42"/>
      <c r="H20" s="43"/>
      <c r="I20" s="40"/>
      <c r="J20" s="40"/>
      <c r="K20" s="40"/>
      <c r="L20" s="44"/>
      <c r="M20" s="3"/>
      <c r="N20" s="3"/>
    </row>
    <row r="21" spans="1:14" ht="15" customHeight="1" x14ac:dyDescent="0.35">
      <c r="A21" s="45" t="s">
        <v>16</v>
      </c>
      <c r="B21" s="51" t="s">
        <v>62</v>
      </c>
      <c r="C21" s="96" t="s">
        <v>62</v>
      </c>
      <c r="D21" s="48">
        <v>3963.9470000000001</v>
      </c>
      <c r="E21" s="49">
        <v>6313.2190000000001</v>
      </c>
      <c r="F21" s="49">
        <f>D21-E21</f>
        <v>-2349.2719999999999</v>
      </c>
      <c r="G21" s="50"/>
      <c r="H21" s="43"/>
      <c r="I21" s="48">
        <v>1759.5139999999999</v>
      </c>
      <c r="J21" s="49">
        <v>2686.6480000000001</v>
      </c>
      <c r="K21" s="49">
        <f>I21-J21</f>
        <v>-927.13400000000024</v>
      </c>
      <c r="L21" s="50">
        <f>K21/J21</f>
        <v>-0.34508949441832359</v>
      </c>
      <c r="M21" s="3"/>
      <c r="N21" s="3"/>
    </row>
    <row r="22" spans="1:14" x14ac:dyDescent="0.35">
      <c r="A22" s="30"/>
      <c r="B22" s="31" t="s">
        <v>11</v>
      </c>
      <c r="C22" s="32"/>
      <c r="D22" s="33">
        <f>SUM(D21:D21)</f>
        <v>3963.9470000000001</v>
      </c>
      <c r="E22" s="33">
        <f>SUM(E21:E21)</f>
        <v>6313.2190000000001</v>
      </c>
      <c r="F22" s="34">
        <f>D22-E22</f>
        <v>-2349.2719999999999</v>
      </c>
      <c r="G22" s="35">
        <f>F22/E22</f>
        <v>-0.37211951620876765</v>
      </c>
      <c r="H22" s="36"/>
      <c r="I22" s="33">
        <f>SUM(I21:I21)</f>
        <v>1759.5139999999999</v>
      </c>
      <c r="J22" s="33">
        <f>SUM(J21:J21)</f>
        <v>2686.6480000000001</v>
      </c>
      <c r="K22" s="34">
        <f>I22-J22</f>
        <v>-927.13400000000024</v>
      </c>
      <c r="L22" s="35">
        <f>K22/J22</f>
        <v>-0.34508949441832359</v>
      </c>
      <c r="M22" s="3"/>
      <c r="N22" s="3"/>
    </row>
    <row r="23" spans="1:14" x14ac:dyDescent="0.35">
      <c r="A23" s="37"/>
      <c r="B23" s="38"/>
      <c r="C23" s="39"/>
      <c r="D23" s="40"/>
      <c r="E23" s="40"/>
      <c r="F23" s="40"/>
      <c r="G23" s="44"/>
      <c r="H23" s="43"/>
      <c r="I23" s="40"/>
      <c r="J23" s="40"/>
      <c r="K23" s="40"/>
      <c r="L23" s="44"/>
      <c r="M23" s="3"/>
      <c r="N23" s="3"/>
    </row>
    <row r="24" spans="1:14" ht="15" customHeight="1" x14ac:dyDescent="0.35">
      <c r="A24" s="45" t="s">
        <v>17</v>
      </c>
      <c r="B24" s="51" t="s">
        <v>58</v>
      </c>
      <c r="C24" s="47" t="s">
        <v>60</v>
      </c>
      <c r="D24" s="48">
        <v>114</v>
      </c>
      <c r="E24" s="49">
        <f>173.806</f>
        <v>173.80600000000001</v>
      </c>
      <c r="F24" s="49"/>
      <c r="G24" s="50"/>
      <c r="H24" s="43"/>
      <c r="I24" s="48"/>
      <c r="J24" s="49"/>
      <c r="K24" s="49"/>
      <c r="L24" s="50"/>
      <c r="M24" s="3"/>
      <c r="N24" s="3"/>
    </row>
    <row r="25" spans="1:14" ht="15" customHeight="1" x14ac:dyDescent="0.35">
      <c r="A25" s="45"/>
      <c r="B25" s="51" t="s">
        <v>59</v>
      </c>
      <c r="C25" s="47" t="s">
        <v>61</v>
      </c>
      <c r="D25" s="48">
        <v>59.33</v>
      </c>
      <c r="E25" s="49">
        <f>54.484</f>
        <v>54.484000000000002</v>
      </c>
      <c r="F25" s="49"/>
      <c r="G25" s="50"/>
      <c r="H25" s="43"/>
      <c r="I25" s="48"/>
      <c r="J25" s="49"/>
      <c r="K25" s="49"/>
      <c r="L25" s="50"/>
      <c r="M25" s="3"/>
      <c r="N25" s="3"/>
    </row>
    <row r="26" spans="1:14" ht="15" customHeight="1" x14ac:dyDescent="0.35">
      <c r="A26" s="45"/>
      <c r="B26" s="97"/>
      <c r="C26" s="47" t="s">
        <v>19</v>
      </c>
      <c r="D26" s="48">
        <v>85.4</v>
      </c>
      <c r="E26" s="49">
        <v>85.8</v>
      </c>
      <c r="F26" s="49"/>
      <c r="G26" s="50"/>
      <c r="H26" s="43"/>
      <c r="I26" s="48"/>
      <c r="J26" s="49"/>
      <c r="K26" s="49"/>
      <c r="L26" s="50"/>
      <c r="M26" s="3"/>
      <c r="N26" s="3"/>
    </row>
    <row r="27" spans="1:14" x14ac:dyDescent="0.35">
      <c r="A27" s="30"/>
      <c r="B27" s="31" t="s">
        <v>11</v>
      </c>
      <c r="C27" s="32"/>
      <c r="D27" s="33">
        <f>SUM(D24:D26)</f>
        <v>258.73</v>
      </c>
      <c r="E27" s="33">
        <f>SUM(E24:E26)</f>
        <v>314.09000000000003</v>
      </c>
      <c r="F27" s="34">
        <f>D27-E27</f>
        <v>-55.360000000000014</v>
      </c>
      <c r="G27" s="35">
        <f>F27/E27</f>
        <v>-0.1762552134738451</v>
      </c>
      <c r="H27" s="36"/>
      <c r="I27" s="33">
        <f>SUM(I24:I24)</f>
        <v>0</v>
      </c>
      <c r="J27" s="33">
        <f>SUM(J24:J24)</f>
        <v>0</v>
      </c>
      <c r="K27" s="34">
        <f>I27-J27</f>
        <v>0</v>
      </c>
      <c r="L27" s="35">
        <v>0</v>
      </c>
      <c r="M27" s="3"/>
      <c r="N27" s="3"/>
    </row>
    <row r="28" spans="1:14" x14ac:dyDescent="0.35">
      <c r="A28" s="37"/>
      <c r="B28" s="38"/>
      <c r="C28" s="39"/>
      <c r="D28" s="40"/>
      <c r="E28" s="40"/>
      <c r="F28" s="40"/>
      <c r="G28" s="44"/>
      <c r="H28" s="43"/>
      <c r="I28" s="40"/>
      <c r="J28" s="40"/>
      <c r="K28" s="40"/>
      <c r="L28" s="44"/>
      <c r="M28" s="3"/>
      <c r="N28" s="3"/>
    </row>
    <row r="29" spans="1:14" x14ac:dyDescent="0.35">
      <c r="A29" s="37"/>
      <c r="B29" s="38"/>
      <c r="C29" s="39"/>
      <c r="D29" s="40"/>
      <c r="E29" s="40"/>
      <c r="F29" s="40"/>
      <c r="G29" s="44"/>
      <c r="H29" s="43"/>
      <c r="I29" s="40"/>
      <c r="J29" s="40"/>
      <c r="K29" s="40"/>
      <c r="L29" s="44"/>
      <c r="M29" s="3"/>
      <c r="N29" s="3"/>
    </row>
    <row r="30" spans="1:14" ht="15" customHeight="1" x14ac:dyDescent="0.35">
      <c r="A30" s="45" t="s">
        <v>18</v>
      </c>
      <c r="B30" s="51" t="s">
        <v>104</v>
      </c>
      <c r="C30" s="47" t="s">
        <v>26</v>
      </c>
      <c r="D30" s="48">
        <f>720.585-D31</f>
        <v>410.38500000000005</v>
      </c>
      <c r="E30" s="49">
        <v>546.79499999999996</v>
      </c>
      <c r="F30" s="49">
        <f>D30-E30</f>
        <v>-136.40999999999991</v>
      </c>
      <c r="G30" s="50"/>
      <c r="H30" s="43"/>
      <c r="I30" s="48">
        <v>7.0000000000000007E-2</v>
      </c>
      <c r="J30" s="49">
        <v>37.966000000000001</v>
      </c>
      <c r="K30" s="49">
        <f>I30-J30</f>
        <v>-37.896000000000001</v>
      </c>
      <c r="L30" s="50">
        <v>0</v>
      </c>
      <c r="M30" s="3"/>
      <c r="N30" s="3"/>
    </row>
    <row r="31" spans="1:14" x14ac:dyDescent="0.35">
      <c r="A31" s="45"/>
      <c r="C31" s="47" t="s">
        <v>27</v>
      </c>
      <c r="D31" s="48">
        <v>310.2</v>
      </c>
      <c r="E31" s="49">
        <v>342.77</v>
      </c>
      <c r="F31" s="49">
        <f>D31-E31</f>
        <v>-32.569999999999993</v>
      </c>
      <c r="G31" s="50"/>
      <c r="H31" s="43"/>
      <c r="I31" s="49"/>
      <c r="J31" s="49"/>
      <c r="K31" s="49"/>
      <c r="L31" s="50"/>
      <c r="M31" s="3"/>
      <c r="N31" s="3"/>
    </row>
    <row r="32" spans="1:14" x14ac:dyDescent="0.35">
      <c r="A32" s="30"/>
      <c r="B32" s="31" t="s">
        <v>11</v>
      </c>
      <c r="C32" s="32"/>
      <c r="D32" s="33">
        <f>SUM(D30:D31)</f>
        <v>720.58500000000004</v>
      </c>
      <c r="E32" s="33">
        <f>SUM(E30:E31)</f>
        <v>889.56499999999994</v>
      </c>
      <c r="F32" s="34">
        <f>D32-E32</f>
        <v>-168.9799999999999</v>
      </c>
      <c r="G32" s="35">
        <f>F32/E32</f>
        <v>-0.18995801318622013</v>
      </c>
      <c r="H32" s="36"/>
      <c r="I32" s="33">
        <f>SUM(I30:I31)</f>
        <v>7.0000000000000007E-2</v>
      </c>
      <c r="J32" s="33">
        <f>SUM(J30:J31)</f>
        <v>37.966000000000001</v>
      </c>
      <c r="K32" s="34">
        <f>I32-J32</f>
        <v>-37.896000000000001</v>
      </c>
      <c r="L32" s="35">
        <v>0</v>
      </c>
      <c r="M32" s="3"/>
      <c r="N32" s="3"/>
    </row>
    <row r="33" spans="1:15" x14ac:dyDescent="0.35">
      <c r="A33" s="20"/>
      <c r="B33" s="52"/>
      <c r="C33" s="53"/>
      <c r="D33" s="54"/>
      <c r="E33" s="54"/>
      <c r="F33" s="55"/>
      <c r="G33" s="56"/>
      <c r="H33" s="57"/>
      <c r="I33" s="54"/>
      <c r="J33" s="54"/>
      <c r="K33" s="54"/>
      <c r="L33" s="58"/>
      <c r="M33" s="3"/>
      <c r="N33" s="3"/>
    </row>
    <row r="34" spans="1:15" x14ac:dyDescent="0.35">
      <c r="A34" s="45"/>
      <c r="B34" s="46" t="s">
        <v>25</v>
      </c>
      <c r="C34" s="47" t="s">
        <v>25</v>
      </c>
      <c r="D34" s="48">
        <v>0</v>
      </c>
      <c r="E34" s="49">
        <v>209.73500000000001</v>
      </c>
      <c r="F34" s="49">
        <f>D34-E34</f>
        <v>-209.73500000000001</v>
      </c>
      <c r="G34" s="50"/>
      <c r="H34" s="43"/>
      <c r="I34" s="48">
        <v>0</v>
      </c>
      <c r="J34" s="49">
        <v>4.149</v>
      </c>
      <c r="K34" s="49"/>
      <c r="L34" s="50"/>
      <c r="M34" s="3"/>
      <c r="N34" s="3"/>
    </row>
    <row r="35" spans="1:15" x14ac:dyDescent="0.35">
      <c r="A35" s="30"/>
      <c r="B35" s="31" t="s">
        <v>11</v>
      </c>
      <c r="C35" s="32"/>
      <c r="D35" s="33">
        <f>SUM(D34:D34)</f>
        <v>0</v>
      </c>
      <c r="E35" s="33">
        <f>SUM(E34:E34)</f>
        <v>209.73500000000001</v>
      </c>
      <c r="F35" s="34">
        <f>D35-E35</f>
        <v>-209.73500000000001</v>
      </c>
      <c r="G35" s="35">
        <f>F35/E35</f>
        <v>-1</v>
      </c>
      <c r="H35" s="36"/>
      <c r="I35" s="33">
        <f>SUM(I34:I34)</f>
        <v>0</v>
      </c>
      <c r="J35" s="33">
        <f>SUM(J34:J34)</f>
        <v>4.149</v>
      </c>
      <c r="K35" s="34">
        <f>I35-J35</f>
        <v>-4.149</v>
      </c>
      <c r="L35" s="35">
        <f>K35/J35</f>
        <v>-1</v>
      </c>
      <c r="M35" s="3"/>
      <c r="N35" s="3"/>
    </row>
    <row r="36" spans="1:15" x14ac:dyDescent="0.35">
      <c r="A36" s="37"/>
      <c r="B36" s="38"/>
      <c r="C36" s="39"/>
      <c r="D36" s="40"/>
      <c r="E36" s="40"/>
      <c r="F36" s="40"/>
      <c r="G36" s="44"/>
      <c r="H36" s="43"/>
      <c r="I36" s="40"/>
      <c r="J36" s="40"/>
      <c r="K36" s="40"/>
      <c r="L36" s="44"/>
      <c r="M36" s="3"/>
      <c r="N36" s="3"/>
    </row>
    <row r="37" spans="1:15" x14ac:dyDescent="0.35">
      <c r="A37" s="45" t="s">
        <v>55</v>
      </c>
      <c r="B37" s="46" t="s">
        <v>28</v>
      </c>
      <c r="C37" s="47" t="s">
        <v>29</v>
      </c>
      <c r="D37" s="48">
        <v>608</v>
      </c>
      <c r="E37" s="49">
        <v>521.09</v>
      </c>
      <c r="F37" s="49">
        <f>D37-E37</f>
        <v>86.909999999999968</v>
      </c>
      <c r="G37" s="50"/>
      <c r="H37" s="43"/>
      <c r="I37" s="49"/>
      <c r="J37" s="49"/>
      <c r="K37" s="49"/>
      <c r="L37" s="50"/>
      <c r="M37" s="3"/>
      <c r="N37" s="3"/>
    </row>
    <row r="38" spans="1:15" x14ac:dyDescent="0.35">
      <c r="A38" s="30"/>
      <c r="B38" s="31" t="s">
        <v>11</v>
      </c>
      <c r="C38" s="32"/>
      <c r="D38" s="33">
        <f>D37</f>
        <v>608</v>
      </c>
      <c r="E38" s="33">
        <f>E37</f>
        <v>521.09</v>
      </c>
      <c r="F38" s="34">
        <f>D38-E38</f>
        <v>86.909999999999968</v>
      </c>
      <c r="G38" s="35">
        <f>F38/E38</f>
        <v>0.16678500834788609</v>
      </c>
      <c r="H38" s="36"/>
      <c r="I38" s="33">
        <f>SUM(I37:I37)</f>
        <v>0</v>
      </c>
      <c r="J38" s="33">
        <f>SUM(J37:J37)</f>
        <v>0</v>
      </c>
      <c r="K38" s="34">
        <f>I38-J38</f>
        <v>0</v>
      </c>
      <c r="L38" s="35">
        <v>0</v>
      </c>
      <c r="M38" s="3"/>
      <c r="N38" s="3"/>
    </row>
    <row r="39" spans="1:15" x14ac:dyDescent="0.35">
      <c r="A39" s="20"/>
      <c r="B39" s="52"/>
      <c r="C39" s="53"/>
      <c r="D39" s="54"/>
      <c r="E39" s="54"/>
      <c r="F39" s="55"/>
      <c r="G39" s="56"/>
      <c r="H39" s="57"/>
      <c r="I39" s="54"/>
      <c r="J39" s="54"/>
      <c r="K39" s="54"/>
      <c r="L39" s="58"/>
      <c r="M39" s="3"/>
      <c r="N39" s="3"/>
    </row>
    <row r="40" spans="1:15" x14ac:dyDescent="0.35">
      <c r="A40" s="60"/>
      <c r="B40" s="61" t="s">
        <v>30</v>
      </c>
      <c r="C40" s="62"/>
      <c r="D40" s="34">
        <f>D9+D22+D19+D16+D27+D35+D32+D38</f>
        <v>7432.1809999999996</v>
      </c>
      <c r="E40" s="34">
        <f>E9+E22+E19+E16+E27+E35+E32+E38</f>
        <v>9941.2300000000014</v>
      </c>
      <c r="F40" s="34">
        <f>D40-E40</f>
        <v>-2509.0490000000018</v>
      </c>
      <c r="G40" s="35">
        <f>F40/E40</f>
        <v>-0.25238818536539254</v>
      </c>
      <c r="H40" s="34"/>
      <c r="I40" s="34">
        <f>I9+I22+I19+I16+I27+I35+I32+I38</f>
        <v>1938.079</v>
      </c>
      <c r="J40" s="34">
        <f>J9+J22+J19+J16+J27+J35+J32+J38</f>
        <v>2977.2579999999998</v>
      </c>
      <c r="K40" s="34">
        <f>I40-J40</f>
        <v>-1039.1789999999999</v>
      </c>
      <c r="L40" s="35">
        <f>K40/J40</f>
        <v>-0.34903894791784923</v>
      </c>
      <c r="M40" s="3"/>
      <c r="N40" s="3"/>
      <c r="O40" s="3"/>
    </row>
    <row r="41" spans="1:15" x14ac:dyDescent="0.35">
      <c r="B41" s="63"/>
      <c r="D41" s="3"/>
      <c r="E41" s="3"/>
      <c r="F41" s="3"/>
      <c r="G41" s="3"/>
      <c r="H41" s="3"/>
      <c r="I41" s="3"/>
      <c r="J41" s="3"/>
      <c r="K41" s="3"/>
      <c r="L41" s="3"/>
      <c r="M41" s="3"/>
      <c r="N41" s="3"/>
    </row>
    <row r="42" spans="1:15" ht="15" x14ac:dyDescent="0.35">
      <c r="B42" s="59" t="s">
        <v>105</v>
      </c>
      <c r="D42" s="3"/>
      <c r="E42" s="3"/>
      <c r="F42" s="3"/>
      <c r="G42" s="3"/>
      <c r="H42" s="3"/>
      <c r="I42" s="3"/>
      <c r="J42" s="3"/>
      <c r="K42" s="3"/>
      <c r="L42" s="3"/>
      <c r="M42" s="3"/>
      <c r="N42" s="3"/>
    </row>
    <row r="43" spans="1:15" x14ac:dyDescent="0.35">
      <c r="B43" s="99" t="s">
        <v>103</v>
      </c>
      <c r="C43" s="99"/>
      <c r="D43" s="99"/>
      <c r="E43" s="99"/>
      <c r="F43" s="99"/>
      <c r="G43" s="99"/>
      <c r="H43" s="99"/>
      <c r="I43" s="99"/>
      <c r="J43" s="99"/>
      <c r="K43" s="99"/>
      <c r="L43" s="99"/>
      <c r="M43" s="3"/>
      <c r="N43" s="3"/>
    </row>
    <row r="44" spans="1:15" ht="28" customHeight="1" x14ac:dyDescent="0.35">
      <c r="B44" s="99"/>
      <c r="C44" s="99"/>
      <c r="D44" s="99"/>
      <c r="E44" s="99"/>
      <c r="F44" s="99"/>
      <c r="G44" s="99"/>
      <c r="H44" s="99"/>
      <c r="I44" s="99"/>
      <c r="J44" s="99"/>
      <c r="K44" s="99"/>
      <c r="L44" s="99"/>
      <c r="M44" s="3"/>
      <c r="N44" s="3"/>
    </row>
    <row r="45" spans="1:15" x14ac:dyDescent="0.35">
      <c r="B45" s="63"/>
      <c r="D45" s="3"/>
      <c r="E45" s="3"/>
      <c r="F45" s="3"/>
      <c r="G45" s="3"/>
      <c r="H45" s="3"/>
      <c r="I45" s="3"/>
      <c r="J45" s="3"/>
      <c r="K45" s="3"/>
      <c r="L45" s="3"/>
      <c r="M45" s="3"/>
      <c r="N45" s="3"/>
    </row>
    <row r="46" spans="1:15" ht="15" customHeight="1" x14ac:dyDescent="0.35">
      <c r="B46" s="59"/>
      <c r="C46" s="59"/>
      <c r="D46" s="59"/>
      <c r="E46" s="59"/>
      <c r="F46" s="59"/>
      <c r="G46" s="59"/>
      <c r="H46" s="59"/>
      <c r="I46" s="59"/>
      <c r="J46" s="59"/>
      <c r="K46" s="59"/>
      <c r="L46" s="59"/>
      <c r="M46" s="3"/>
      <c r="N46" s="3"/>
    </row>
    <row r="47" spans="1:15" ht="15" customHeight="1" x14ac:dyDescent="0.35">
      <c r="B47" s="59"/>
      <c r="C47" s="59"/>
      <c r="D47" s="59"/>
      <c r="E47" s="59"/>
      <c r="F47" s="59"/>
      <c r="G47" s="59"/>
      <c r="H47" s="59"/>
      <c r="I47" s="59"/>
      <c r="J47" s="59"/>
      <c r="K47" s="59"/>
      <c r="L47" s="59"/>
      <c r="M47" s="3"/>
      <c r="N47" s="3"/>
    </row>
    <row r="48" spans="1:15" ht="15" customHeight="1" x14ac:dyDescent="0.35">
      <c r="B48" s="59"/>
      <c r="C48" s="59"/>
      <c r="D48" s="59"/>
      <c r="E48" s="59"/>
      <c r="F48" s="59"/>
      <c r="G48" s="59"/>
      <c r="H48" s="59"/>
      <c r="I48" s="59"/>
      <c r="J48" s="59"/>
      <c r="K48" s="59"/>
      <c r="L48" s="59"/>
      <c r="M48" s="3"/>
      <c r="N48" s="3"/>
    </row>
    <row r="49" spans="2:14" x14ac:dyDescent="0.35">
      <c r="B49" s="63"/>
      <c r="D49" s="3"/>
      <c r="E49" s="3"/>
      <c r="F49" s="3"/>
      <c r="G49" s="3"/>
      <c r="H49" s="3"/>
      <c r="I49" s="3"/>
      <c r="J49" s="3"/>
      <c r="K49" s="3"/>
      <c r="L49" s="3"/>
      <c r="M49" s="3"/>
      <c r="N49" s="3"/>
    </row>
    <row r="50" spans="2:14" x14ac:dyDescent="0.35">
      <c r="B50" s="63"/>
      <c r="D50" s="3"/>
      <c r="E50" s="3"/>
      <c r="F50" s="3"/>
      <c r="G50" s="3"/>
      <c r="H50" s="3"/>
      <c r="I50" s="3"/>
      <c r="J50" s="3"/>
      <c r="K50" s="3"/>
      <c r="L50" s="3"/>
      <c r="M50" s="3"/>
      <c r="N50" s="3"/>
    </row>
    <row r="51" spans="2:14" x14ac:dyDescent="0.35">
      <c r="B51" s="63"/>
      <c r="D51" s="3"/>
      <c r="E51" s="3"/>
      <c r="F51" s="3"/>
      <c r="G51" s="3"/>
      <c r="H51" s="3"/>
      <c r="I51" s="3"/>
      <c r="J51" s="3"/>
      <c r="K51" s="3"/>
      <c r="L51" s="3"/>
      <c r="M51" s="3"/>
      <c r="N51" s="3"/>
    </row>
    <row r="52" spans="2:14" x14ac:dyDescent="0.35">
      <c r="B52" s="63"/>
      <c r="D52" s="3"/>
      <c r="E52" s="3"/>
      <c r="F52" s="3"/>
      <c r="G52" s="3"/>
      <c r="H52" s="3"/>
      <c r="I52" s="3"/>
      <c r="J52" s="3"/>
      <c r="K52" s="3"/>
      <c r="L52" s="3"/>
      <c r="M52" s="3"/>
      <c r="N52" s="3"/>
    </row>
    <row r="53" spans="2:14" x14ac:dyDescent="0.35">
      <c r="B53" s="64"/>
      <c r="D53" s="3"/>
      <c r="E53" s="3"/>
      <c r="F53" s="3"/>
      <c r="G53" s="3"/>
      <c r="H53" s="3"/>
      <c r="I53" s="3"/>
      <c r="J53" s="3"/>
      <c r="K53" s="3"/>
      <c r="L53" s="3"/>
      <c r="M53" s="3"/>
      <c r="N53" s="3"/>
    </row>
    <row r="54" spans="2:14" x14ac:dyDescent="0.35">
      <c r="B54" s="65"/>
      <c r="D54" s="3"/>
      <c r="E54" s="3"/>
      <c r="F54" s="3"/>
      <c r="G54" s="3"/>
      <c r="H54" s="3"/>
      <c r="I54" s="3"/>
      <c r="J54" s="3"/>
      <c r="K54" s="3"/>
      <c r="L54" s="3"/>
      <c r="M54" s="3"/>
      <c r="N54" s="3"/>
    </row>
    <row r="55" spans="2:14" x14ac:dyDescent="0.35">
      <c r="B55" s="66"/>
      <c r="D55" s="3"/>
      <c r="E55" s="3"/>
      <c r="F55" s="3"/>
      <c r="G55" s="3"/>
      <c r="H55" s="3"/>
      <c r="I55" s="3"/>
      <c r="J55" s="3"/>
      <c r="K55" s="3"/>
      <c r="L55" s="3"/>
      <c r="M55" s="3"/>
      <c r="N55" s="3"/>
    </row>
    <row r="56" spans="2:14" x14ac:dyDescent="0.35">
      <c r="D56" s="3"/>
      <c r="E56" s="3"/>
      <c r="F56" s="3"/>
      <c r="G56" s="3"/>
      <c r="H56" s="3"/>
      <c r="I56" s="3"/>
      <c r="J56" s="3"/>
      <c r="K56" s="3"/>
      <c r="L56" s="3"/>
      <c r="M56" s="3"/>
      <c r="N56" s="3"/>
    </row>
  </sheetData>
  <mergeCells count="3">
    <mergeCell ref="F5:G5"/>
    <mergeCell ref="K5:L5"/>
    <mergeCell ref="B43:L44"/>
  </mergeCells>
  <pageMargins left="0.25" right="0.25" top="0.75" bottom="0.75" header="0.30000000000000004" footer="0.30000000000000004"/>
  <pageSetup paperSize="0" scale="53"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F5" sqref="F5:G5"/>
    </sheetView>
  </sheetViews>
  <sheetFormatPr defaultRowHeight="14.5" x14ac:dyDescent="0.35"/>
  <cols>
    <col min="1" max="1" width="8.7265625" style="1" customWidth="1"/>
    <col min="2" max="2" width="21.6328125" style="1" customWidth="1"/>
    <col min="3" max="3" width="22.26953125" style="1" customWidth="1"/>
    <col min="4" max="4" width="13.36328125" style="1" customWidth="1"/>
    <col min="5" max="5" width="14.6328125" style="1" customWidth="1"/>
    <col min="6" max="7" width="8.7265625" style="1" customWidth="1"/>
    <col min="8" max="8" width="4.54296875" style="1" customWidth="1"/>
    <col min="9" max="10" width="13.6328125" style="1" customWidth="1"/>
    <col min="11" max="11" width="8.7265625" style="1" customWidth="1"/>
    <col min="12" max="16384" width="8.7265625" style="1"/>
  </cols>
  <sheetData>
    <row r="1" spans="1:12" x14ac:dyDescent="0.35">
      <c r="A1" s="1" t="s">
        <v>0</v>
      </c>
      <c r="D1" s="2"/>
      <c r="E1" s="3"/>
    </row>
    <row r="2" spans="1:12" x14ac:dyDescent="0.35">
      <c r="A2" s="4" t="s">
        <v>33</v>
      </c>
      <c r="B2" s="5"/>
      <c r="C2" s="2"/>
      <c r="D2" s="5"/>
      <c r="F2" s="6"/>
      <c r="G2" s="5"/>
      <c r="H2" s="5"/>
      <c r="I2" s="5"/>
      <c r="J2" s="5"/>
      <c r="K2" s="5"/>
      <c r="L2" s="5"/>
    </row>
    <row r="3" spans="1:12" x14ac:dyDescent="0.35">
      <c r="A3" s="4"/>
      <c r="B3" s="5"/>
      <c r="C3" s="2"/>
      <c r="D3" s="5"/>
      <c r="F3" s="6"/>
      <c r="G3" s="5"/>
      <c r="H3" s="5"/>
      <c r="I3" s="5"/>
      <c r="J3" s="5"/>
      <c r="K3" s="5"/>
      <c r="L3" s="5"/>
    </row>
    <row r="4" spans="1:12" x14ac:dyDescent="0.35">
      <c r="A4" s="7" t="s">
        <v>2</v>
      </c>
      <c r="B4" s="8" t="s">
        <v>3</v>
      </c>
      <c r="C4" s="9" t="s">
        <v>4</v>
      </c>
      <c r="D4" s="10" t="s">
        <v>5</v>
      </c>
      <c r="E4" s="11"/>
      <c r="F4" s="11"/>
      <c r="G4" s="11"/>
      <c r="H4" s="12"/>
      <c r="I4" s="13" t="s">
        <v>6</v>
      </c>
      <c r="J4" s="11"/>
      <c r="K4" s="11"/>
      <c r="L4" s="14"/>
    </row>
    <row r="5" spans="1:12" ht="52.5" x14ac:dyDescent="0.35">
      <c r="A5" s="15"/>
      <c r="B5" s="16"/>
      <c r="C5" s="17"/>
      <c r="D5" s="18" t="s">
        <v>31</v>
      </c>
      <c r="E5" s="19" t="s">
        <v>32</v>
      </c>
      <c r="F5" s="98" t="s">
        <v>54</v>
      </c>
      <c r="G5" s="98"/>
      <c r="H5" s="20"/>
      <c r="I5" s="18" t="s">
        <v>31</v>
      </c>
      <c r="J5" s="19" t="s">
        <v>32</v>
      </c>
      <c r="K5" s="98" t="s">
        <v>54</v>
      </c>
      <c r="L5" s="98"/>
    </row>
    <row r="6" spans="1:12" x14ac:dyDescent="0.35">
      <c r="A6" s="21"/>
      <c r="B6" s="22"/>
      <c r="C6" s="23"/>
      <c r="D6" s="24" t="s">
        <v>7</v>
      </c>
      <c r="E6" s="11"/>
      <c r="F6" s="14"/>
      <c r="G6" s="14" t="s">
        <v>8</v>
      </c>
      <c r="H6" s="20"/>
      <c r="I6" s="24" t="s">
        <v>7</v>
      </c>
      <c r="J6" s="14"/>
      <c r="K6" s="14"/>
      <c r="L6" s="14" t="s">
        <v>8</v>
      </c>
    </row>
    <row r="7" spans="1:12" x14ac:dyDescent="0.35">
      <c r="A7" s="45" t="s">
        <v>50</v>
      </c>
      <c r="B7" s="67" t="s">
        <v>51</v>
      </c>
      <c r="C7" s="47" t="s">
        <v>53</v>
      </c>
      <c r="D7" s="48">
        <f>181.043-D8</f>
        <v>146.04300000000001</v>
      </c>
      <c r="E7" s="49">
        <f>503.5+160</f>
        <v>663.5</v>
      </c>
      <c r="F7" s="49">
        <f>D7-E7</f>
        <v>-517.45699999999999</v>
      </c>
      <c r="G7" s="50"/>
      <c r="H7" s="43"/>
      <c r="I7" s="49"/>
      <c r="J7" s="49"/>
      <c r="K7" s="49"/>
      <c r="L7" s="50"/>
    </row>
    <row r="8" spans="1:12" ht="39.5" x14ac:dyDescent="0.35">
      <c r="A8" s="45"/>
      <c r="B8" s="95" t="s">
        <v>52</v>
      </c>
      <c r="C8" s="47" t="s">
        <v>34</v>
      </c>
      <c r="D8" s="48">
        <v>35</v>
      </c>
      <c r="E8" s="49">
        <v>40</v>
      </c>
      <c r="F8" s="49"/>
      <c r="G8" s="50"/>
      <c r="H8" s="43"/>
      <c r="I8" s="49"/>
      <c r="J8" s="49"/>
      <c r="K8" s="49"/>
      <c r="L8" s="50"/>
    </row>
    <row r="9" spans="1:12" x14ac:dyDescent="0.35">
      <c r="A9" s="30"/>
      <c r="B9" s="31" t="s">
        <v>11</v>
      </c>
      <c r="C9" s="32"/>
      <c r="D9" s="33">
        <f>SUM(D7:D8)</f>
        <v>181.04300000000001</v>
      </c>
      <c r="E9" s="33">
        <f>E7+E8</f>
        <v>703.5</v>
      </c>
      <c r="F9" s="34">
        <f>D9-E9</f>
        <v>-522.45699999999999</v>
      </c>
      <c r="G9" s="35">
        <f>F9/E9</f>
        <v>-0.74265387348969436</v>
      </c>
      <c r="H9" s="36"/>
      <c r="I9" s="33">
        <f>SUM(I7:I7)</f>
        <v>0</v>
      </c>
      <c r="J9" s="33">
        <f>SUM(J7:J7)</f>
        <v>0</v>
      </c>
      <c r="K9" s="34">
        <f>I9-J9</f>
        <v>0</v>
      </c>
      <c r="L9" s="35">
        <v>0</v>
      </c>
    </row>
    <row r="10" spans="1:12" x14ac:dyDescent="0.35">
      <c r="A10" s="20"/>
      <c r="B10" s="52"/>
      <c r="C10" s="53"/>
      <c r="D10" s="54"/>
      <c r="E10" s="54"/>
      <c r="F10" s="55"/>
      <c r="G10" s="56"/>
      <c r="H10" s="57"/>
      <c r="I10" s="54"/>
      <c r="J10" s="54"/>
      <c r="K10" s="54"/>
      <c r="L10" s="58"/>
    </row>
    <row r="11" spans="1:12" x14ac:dyDescent="0.35">
      <c r="A11" s="45" t="s">
        <v>20</v>
      </c>
      <c r="B11" s="67" t="s">
        <v>49</v>
      </c>
      <c r="C11" s="47" t="s">
        <v>49</v>
      </c>
      <c r="D11" s="49"/>
      <c r="E11" s="49"/>
      <c r="F11" s="49">
        <f>D11-E11</f>
        <v>0</v>
      </c>
      <c r="G11" s="50"/>
      <c r="H11" s="43"/>
      <c r="I11" s="48">
        <v>646</v>
      </c>
      <c r="J11" s="49">
        <v>650</v>
      </c>
      <c r="K11" s="49"/>
      <c r="L11" s="50"/>
    </row>
    <row r="12" spans="1:12" x14ac:dyDescent="0.35">
      <c r="A12" s="30"/>
      <c r="B12" s="31" t="s">
        <v>11</v>
      </c>
      <c r="C12" s="32"/>
      <c r="D12" s="33">
        <f>SUM(D11:D11)</f>
        <v>0</v>
      </c>
      <c r="E12" s="33">
        <f>SUM(E11:E11)</f>
        <v>0</v>
      </c>
      <c r="F12" s="34">
        <f>D12-E12</f>
        <v>0</v>
      </c>
      <c r="G12" s="35">
        <v>0</v>
      </c>
      <c r="H12" s="36"/>
      <c r="I12" s="33">
        <f>SUM(I11:I11)</f>
        <v>646</v>
      </c>
      <c r="J12" s="33">
        <f>SUM(J11:J11)</f>
        <v>650</v>
      </c>
      <c r="K12" s="34">
        <f>I12-J12</f>
        <v>-4</v>
      </c>
      <c r="L12" s="35">
        <f>K12/J12</f>
        <v>-6.1538461538461538E-3</v>
      </c>
    </row>
    <row r="13" spans="1:12" x14ac:dyDescent="0.35">
      <c r="A13" s="20"/>
      <c r="B13" s="52"/>
      <c r="C13" s="53"/>
      <c r="D13" s="54"/>
      <c r="E13" s="54"/>
      <c r="F13" s="55"/>
      <c r="G13" s="56"/>
      <c r="H13" s="57"/>
      <c r="I13" s="54"/>
      <c r="J13" s="54"/>
      <c r="K13" s="54"/>
      <c r="L13" s="58"/>
    </row>
    <row r="14" spans="1:12" ht="26.5" x14ac:dyDescent="0.35">
      <c r="A14" s="60"/>
      <c r="B14" s="61" t="s">
        <v>30</v>
      </c>
      <c r="C14" s="62"/>
      <c r="D14" s="34">
        <f>D9+D12</f>
        <v>181.04300000000001</v>
      </c>
      <c r="E14" s="34">
        <f>E9+E12</f>
        <v>703.5</v>
      </c>
      <c r="F14" s="34">
        <f>D14-E14</f>
        <v>-522.45699999999999</v>
      </c>
      <c r="G14" s="35">
        <f>F14/E14</f>
        <v>-0.74265387348969436</v>
      </c>
      <c r="H14" s="34"/>
      <c r="I14" s="34">
        <f>I9+I12</f>
        <v>646</v>
      </c>
      <c r="J14" s="34">
        <f>J9+J12</f>
        <v>650</v>
      </c>
      <c r="K14" s="34">
        <f>I14-J14</f>
        <v>-4</v>
      </c>
      <c r="L14" s="35">
        <f>K14/J14</f>
        <v>-6.1538461538461538E-3</v>
      </c>
    </row>
    <row r="16" spans="1:12" x14ac:dyDescent="0.35">
      <c r="B16" s="59"/>
    </row>
  </sheetData>
  <mergeCells count="2">
    <mergeCell ref="F5:G5"/>
    <mergeCell ref="K5:L5"/>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2"/>
  <sheetViews>
    <sheetView topLeftCell="A16" workbookViewId="0">
      <selection activeCell="A6" sqref="A6"/>
    </sheetView>
  </sheetViews>
  <sheetFormatPr defaultRowHeight="14.5" x14ac:dyDescent="0.35"/>
  <cols>
    <col min="1" max="1" width="84.1796875" style="1" customWidth="1"/>
    <col min="2" max="2" width="13.54296875" style="1" customWidth="1"/>
    <col min="3" max="3" width="13.54296875" style="69" customWidth="1"/>
    <col min="4" max="5" width="13.54296875" style="1" customWidth="1"/>
    <col min="6" max="6" width="10.54296875" style="1" bestFit="1" customWidth="1"/>
    <col min="7" max="7" width="8.7265625" style="1" customWidth="1"/>
    <col min="8" max="16384" width="8.7265625" style="1"/>
  </cols>
  <sheetData>
    <row r="2" spans="1:5" ht="18.5" x14ac:dyDescent="0.45">
      <c r="A2" s="68" t="s">
        <v>63</v>
      </c>
    </row>
    <row r="3" spans="1:5" ht="18.5" x14ac:dyDescent="0.45">
      <c r="B3" s="68" t="s">
        <v>35</v>
      </c>
      <c r="E3" s="70" t="s">
        <v>7</v>
      </c>
    </row>
    <row r="4" spans="1:5" ht="29" x14ac:dyDescent="0.35">
      <c r="B4" s="71" t="s">
        <v>36</v>
      </c>
      <c r="C4" s="72" t="s">
        <v>4</v>
      </c>
      <c r="D4" s="73" t="s">
        <v>37</v>
      </c>
      <c r="E4" s="73" t="s">
        <v>38</v>
      </c>
    </row>
    <row r="5" spans="1:5" x14ac:dyDescent="0.35">
      <c r="B5" s="74"/>
      <c r="C5" s="75"/>
      <c r="D5" s="74"/>
      <c r="E5" s="74"/>
    </row>
    <row r="6" spans="1:5" ht="18.5" x14ac:dyDescent="0.45">
      <c r="A6" s="68" t="s">
        <v>64</v>
      </c>
      <c r="B6" s="76">
        <v>284</v>
      </c>
      <c r="C6" s="77">
        <f>7086.49-1.49</f>
        <v>7085</v>
      </c>
      <c r="D6" s="76">
        <f>B6+C6</f>
        <v>7369</v>
      </c>
      <c r="E6" s="76">
        <f>1529.916+862.5-0.916+0.5</f>
        <v>2392</v>
      </c>
    </row>
    <row r="7" spans="1:5" x14ac:dyDescent="0.35">
      <c r="B7" s="78"/>
      <c r="C7" s="79"/>
      <c r="D7" s="78"/>
      <c r="E7" s="78"/>
    </row>
    <row r="8" spans="1:5" ht="18.5" x14ac:dyDescent="0.45">
      <c r="A8" s="68" t="s">
        <v>65</v>
      </c>
      <c r="B8" s="80"/>
      <c r="C8" s="81"/>
      <c r="D8" s="80"/>
      <c r="E8" s="80"/>
    </row>
    <row r="9" spans="1:5" x14ac:dyDescent="0.35">
      <c r="A9" s="83" t="s">
        <v>98</v>
      </c>
      <c r="B9" s="84">
        <v>3.2000000000000001E-2</v>
      </c>
      <c r="C9" s="82"/>
      <c r="D9" s="84"/>
      <c r="E9" s="84"/>
    </row>
    <row r="10" spans="1:5" x14ac:dyDescent="0.35">
      <c r="A10" s="83"/>
      <c r="B10" s="84"/>
      <c r="C10" s="82"/>
      <c r="D10" s="84"/>
      <c r="E10" s="84"/>
    </row>
    <row r="11" spans="1:5" ht="18.5" x14ac:dyDescent="0.45">
      <c r="A11" s="85" t="s">
        <v>39</v>
      </c>
      <c r="B11" s="84"/>
      <c r="C11" s="82"/>
      <c r="D11" s="84"/>
      <c r="E11" s="84"/>
    </row>
    <row r="12" spans="1:5" x14ac:dyDescent="0.35">
      <c r="A12" s="86" t="s">
        <v>66</v>
      </c>
      <c r="B12" s="84"/>
      <c r="C12" s="82">
        <v>27.03</v>
      </c>
      <c r="D12" s="84"/>
      <c r="E12" s="84"/>
    </row>
    <row r="13" spans="1:5" x14ac:dyDescent="0.35">
      <c r="A13" s="86" t="s">
        <v>99</v>
      </c>
      <c r="B13" s="84">
        <v>40</v>
      </c>
      <c r="C13" s="82">
        <v>175.25</v>
      </c>
      <c r="D13" s="84"/>
      <c r="E13" s="84"/>
    </row>
    <row r="14" spans="1:5" x14ac:dyDescent="0.35">
      <c r="A14" s="83" t="s">
        <v>107</v>
      </c>
      <c r="B14" s="84">
        <v>-0.124</v>
      </c>
      <c r="C14" s="82">
        <v>-5.2460000000000004</v>
      </c>
      <c r="D14" s="84"/>
      <c r="E14" s="84">
        <v>5.37</v>
      </c>
    </row>
    <row r="15" spans="1:5" x14ac:dyDescent="0.35">
      <c r="A15" s="88" t="s">
        <v>67</v>
      </c>
      <c r="B15" s="82">
        <v>-8.6999999999999993</v>
      </c>
      <c r="C15" s="82">
        <v>8.6999999999999993</v>
      </c>
      <c r="D15" s="84"/>
      <c r="E15" s="84"/>
    </row>
    <row r="16" spans="1:5" x14ac:dyDescent="0.35">
      <c r="A16" s="83" t="s">
        <v>68</v>
      </c>
      <c r="B16" s="84"/>
      <c r="C16" s="82"/>
      <c r="D16" s="84"/>
      <c r="E16" s="84">
        <v>70</v>
      </c>
    </row>
    <row r="17" spans="1:6" x14ac:dyDescent="0.35">
      <c r="A17" s="83" t="s">
        <v>100</v>
      </c>
      <c r="B17" s="84"/>
      <c r="C17" s="82"/>
      <c r="D17" s="84"/>
      <c r="E17" s="84">
        <v>-646</v>
      </c>
    </row>
    <row r="18" spans="1:6" x14ac:dyDescent="0.35">
      <c r="A18" s="83"/>
      <c r="B18" s="84"/>
      <c r="C18" s="82"/>
      <c r="D18" s="84"/>
      <c r="E18" s="84"/>
    </row>
    <row r="19" spans="1:6" ht="18.5" x14ac:dyDescent="0.45">
      <c r="A19" s="85" t="s">
        <v>40</v>
      </c>
      <c r="B19" s="84"/>
      <c r="C19" s="82"/>
      <c r="D19" s="84"/>
      <c r="E19" s="84"/>
      <c r="F19" s="89"/>
    </row>
    <row r="20" spans="1:6" x14ac:dyDescent="0.35">
      <c r="A20" s="83" t="s">
        <v>71</v>
      </c>
      <c r="B20" s="84"/>
      <c r="C20" s="82">
        <v>-1.7</v>
      </c>
      <c r="D20" s="84"/>
      <c r="E20" s="84"/>
      <c r="F20" s="89"/>
    </row>
    <row r="21" spans="1:6" x14ac:dyDescent="0.35">
      <c r="A21" s="83" t="s">
        <v>72</v>
      </c>
      <c r="B21" s="82"/>
      <c r="C21" s="87">
        <v>-0.38900000000000001</v>
      </c>
      <c r="D21" s="84"/>
      <c r="E21" s="84"/>
      <c r="F21" s="89"/>
    </row>
    <row r="22" spans="1:6" x14ac:dyDescent="0.35">
      <c r="A22" s="83" t="s">
        <v>73</v>
      </c>
      <c r="B22" s="84"/>
      <c r="C22" s="82">
        <v>-2.7E-2</v>
      </c>
      <c r="D22" s="84"/>
      <c r="E22" s="84"/>
      <c r="F22" s="89"/>
    </row>
    <row r="23" spans="1:6" x14ac:dyDescent="0.35">
      <c r="A23" s="83" t="s">
        <v>74</v>
      </c>
      <c r="B23" s="84"/>
      <c r="C23" s="82">
        <v>-0.85699999999999998</v>
      </c>
      <c r="D23" s="84"/>
      <c r="E23" s="84"/>
      <c r="F23" s="89"/>
    </row>
    <row r="24" spans="1:6" x14ac:dyDescent="0.35">
      <c r="A24" s="83" t="s">
        <v>75</v>
      </c>
      <c r="B24" s="84"/>
      <c r="C24" s="82">
        <v>-0.126</v>
      </c>
      <c r="D24" s="84"/>
      <c r="E24" s="84"/>
      <c r="F24" s="89"/>
    </row>
    <row r="25" spans="1:6" x14ac:dyDescent="0.35">
      <c r="A25" s="83" t="s">
        <v>76</v>
      </c>
      <c r="B25" s="84"/>
      <c r="C25" s="82">
        <v>-6.2850000000000001</v>
      </c>
      <c r="D25" s="84"/>
      <c r="E25" s="84"/>
      <c r="F25" s="89"/>
    </row>
    <row r="26" spans="1:6" x14ac:dyDescent="0.35">
      <c r="A26" s="83" t="s">
        <v>77</v>
      </c>
      <c r="B26" s="82"/>
      <c r="C26" s="87">
        <v>-0.156</v>
      </c>
      <c r="D26" s="84"/>
      <c r="E26" s="84"/>
      <c r="F26" s="89"/>
    </row>
    <row r="27" spans="1:6" x14ac:dyDescent="0.35">
      <c r="A27" s="83" t="s">
        <v>78</v>
      </c>
      <c r="B27" s="84"/>
      <c r="C27" s="82">
        <v>-2.4340000000000002</v>
      </c>
      <c r="D27" s="84"/>
      <c r="E27" s="84"/>
      <c r="F27" s="89"/>
    </row>
    <row r="28" spans="1:6" x14ac:dyDescent="0.35">
      <c r="A28" s="83" t="s">
        <v>79</v>
      </c>
      <c r="B28" s="84"/>
      <c r="C28" s="82">
        <v>43.42</v>
      </c>
      <c r="D28" s="84"/>
      <c r="E28" s="84"/>
      <c r="F28" s="89"/>
    </row>
    <row r="29" spans="1:6" x14ac:dyDescent="0.35">
      <c r="A29" s="83" t="s">
        <v>80</v>
      </c>
      <c r="B29" s="84"/>
      <c r="C29" s="82">
        <v>-10.797000000000001</v>
      </c>
      <c r="D29" s="84"/>
      <c r="E29" s="84"/>
      <c r="F29" s="89"/>
    </row>
    <row r="30" spans="1:6" x14ac:dyDescent="0.35">
      <c r="A30" s="83" t="s">
        <v>81</v>
      </c>
      <c r="B30" s="84"/>
      <c r="C30" s="82">
        <v>-2.601</v>
      </c>
      <c r="D30" s="84"/>
      <c r="E30" s="84"/>
      <c r="F30" s="89"/>
    </row>
    <row r="31" spans="1:6" x14ac:dyDescent="0.35">
      <c r="A31" s="83" t="s">
        <v>69</v>
      </c>
      <c r="B31" s="84"/>
      <c r="C31" s="82">
        <v>20</v>
      </c>
      <c r="D31" s="84"/>
      <c r="E31" s="84"/>
      <c r="F31" s="89"/>
    </row>
    <row r="32" spans="1:6" x14ac:dyDescent="0.35">
      <c r="A32" s="83" t="s">
        <v>70</v>
      </c>
      <c r="B32" s="82">
        <v>-0.59499999999999997</v>
      </c>
      <c r="C32" s="1"/>
      <c r="D32" s="84"/>
      <c r="E32" s="84"/>
      <c r="F32" s="89"/>
    </row>
    <row r="33" spans="1:6" x14ac:dyDescent="0.35">
      <c r="A33" s="83" t="s">
        <v>101</v>
      </c>
      <c r="B33" s="84"/>
      <c r="C33" s="82">
        <v>-1</v>
      </c>
      <c r="D33" s="84"/>
      <c r="E33" s="84"/>
      <c r="F33" s="89"/>
    </row>
    <row r="34" spans="1:6" x14ac:dyDescent="0.35">
      <c r="A34" s="83" t="s">
        <v>82</v>
      </c>
      <c r="B34" s="84"/>
      <c r="C34" s="82"/>
      <c r="D34" s="84"/>
      <c r="E34" s="84">
        <v>0.6</v>
      </c>
      <c r="F34" s="89"/>
    </row>
    <row r="35" spans="1:6" x14ac:dyDescent="0.35">
      <c r="A35" s="83" t="s">
        <v>102</v>
      </c>
      <c r="B35" s="84"/>
      <c r="C35" s="82"/>
      <c r="D35" s="84"/>
      <c r="E35" s="84">
        <v>0.9</v>
      </c>
      <c r="F35" s="89"/>
    </row>
    <row r="36" spans="1:6" x14ac:dyDescent="0.35">
      <c r="A36" s="83" t="s">
        <v>83</v>
      </c>
      <c r="B36" s="84"/>
      <c r="C36" s="82"/>
      <c r="D36" s="84"/>
      <c r="E36" s="84">
        <v>2.4420000000000002</v>
      </c>
      <c r="F36" s="89"/>
    </row>
    <row r="37" spans="1:6" x14ac:dyDescent="0.35">
      <c r="A37" s="83" t="s">
        <v>84</v>
      </c>
      <c r="B37" s="84"/>
      <c r="C37" s="82">
        <v>3.39</v>
      </c>
      <c r="D37" s="84"/>
      <c r="E37" s="84"/>
      <c r="F37" s="89"/>
    </row>
    <row r="38" spans="1:6" x14ac:dyDescent="0.35">
      <c r="A38" s="83" t="s">
        <v>85</v>
      </c>
      <c r="B38" s="84">
        <v>8.6999999999999993</v>
      </c>
      <c r="C38" s="82"/>
      <c r="D38" s="84"/>
      <c r="E38" s="84"/>
      <c r="F38" s="89"/>
    </row>
    <row r="39" spans="1:6" x14ac:dyDescent="0.35">
      <c r="A39" s="83" t="s">
        <v>85</v>
      </c>
      <c r="B39" s="84"/>
      <c r="C39" s="82">
        <v>70.870999999999995</v>
      </c>
      <c r="D39" s="84"/>
      <c r="E39" s="84"/>
      <c r="F39" s="89"/>
    </row>
    <row r="40" spans="1:6" x14ac:dyDescent="0.35">
      <c r="A40" s="83" t="s">
        <v>86</v>
      </c>
      <c r="B40" s="84"/>
      <c r="C40" s="82">
        <v>-27</v>
      </c>
      <c r="D40" s="84"/>
      <c r="E40" s="84"/>
      <c r="F40" s="89"/>
    </row>
    <row r="41" spans="1:6" x14ac:dyDescent="0.35">
      <c r="A41" s="83" t="s">
        <v>87</v>
      </c>
      <c r="B41" s="84"/>
      <c r="C41" s="82">
        <v>-9.9</v>
      </c>
      <c r="D41" s="84"/>
      <c r="E41" s="84"/>
      <c r="F41" s="89"/>
    </row>
    <row r="42" spans="1:6" x14ac:dyDescent="0.35">
      <c r="A42" s="83" t="s">
        <v>88</v>
      </c>
      <c r="B42" s="84"/>
      <c r="C42" s="82">
        <v>-5</v>
      </c>
      <c r="D42" s="84"/>
      <c r="E42" s="84"/>
      <c r="F42" s="89"/>
    </row>
    <row r="43" spans="1:6" x14ac:dyDescent="0.35">
      <c r="A43" s="83" t="s">
        <v>89</v>
      </c>
      <c r="B43" s="84"/>
      <c r="C43" s="82">
        <v>0.5</v>
      </c>
      <c r="D43" s="84"/>
      <c r="E43" s="84"/>
      <c r="F43" s="89"/>
    </row>
    <row r="44" spans="1:6" x14ac:dyDescent="0.35">
      <c r="A44" s="83" t="s">
        <v>90</v>
      </c>
      <c r="B44" s="84"/>
      <c r="C44" s="82">
        <v>0.4</v>
      </c>
      <c r="D44" s="84"/>
      <c r="E44" s="84"/>
      <c r="F44" s="89"/>
    </row>
    <row r="45" spans="1:6" x14ac:dyDescent="0.35">
      <c r="A45" s="83" t="s">
        <v>90</v>
      </c>
      <c r="B45" s="84"/>
      <c r="C45" s="82"/>
      <c r="D45" s="84"/>
      <c r="E45" s="84">
        <v>90</v>
      </c>
      <c r="F45" s="89"/>
    </row>
    <row r="46" spans="1:6" x14ac:dyDescent="0.35">
      <c r="A46" s="83" t="s">
        <v>85</v>
      </c>
      <c r="B46" s="84"/>
      <c r="C46" s="82"/>
      <c r="D46" s="84"/>
      <c r="E46" s="84">
        <v>4.0380000000000003</v>
      </c>
      <c r="F46" s="89"/>
    </row>
    <row r="47" spans="1:6" x14ac:dyDescent="0.35">
      <c r="A47" s="83" t="s">
        <v>91</v>
      </c>
      <c r="B47" s="84"/>
      <c r="C47" s="82"/>
      <c r="D47" s="84"/>
      <c r="E47" s="84">
        <v>18.809999999999999</v>
      </c>
      <c r="F47" s="89"/>
    </row>
    <row r="48" spans="1:6" x14ac:dyDescent="0.35">
      <c r="A48" s="83" t="s">
        <v>90</v>
      </c>
      <c r="B48" s="84"/>
      <c r="C48" s="82"/>
      <c r="D48" s="84"/>
      <c r="E48" s="84">
        <v>0.1</v>
      </c>
      <c r="F48" s="89"/>
    </row>
    <row r="49" spans="1:6" s="86" customFormat="1" x14ac:dyDescent="0.35">
      <c r="A49" s="83" t="s">
        <v>87</v>
      </c>
      <c r="B49" s="84"/>
      <c r="C49" s="82"/>
      <c r="D49" s="84"/>
      <c r="E49" s="84">
        <v>-0.15</v>
      </c>
      <c r="F49" s="90"/>
    </row>
    <row r="50" spans="1:6" x14ac:dyDescent="0.35">
      <c r="A50" s="83" t="s">
        <v>92</v>
      </c>
      <c r="B50" s="84"/>
      <c r="C50" s="82">
        <v>-99</v>
      </c>
      <c r="D50" s="84"/>
      <c r="E50" s="84"/>
      <c r="F50" s="89"/>
    </row>
    <row r="51" spans="1:6" x14ac:dyDescent="0.35">
      <c r="A51" s="83" t="s">
        <v>41</v>
      </c>
      <c r="B51" s="84"/>
      <c r="C51" s="82">
        <v>-83.739000000000004</v>
      </c>
      <c r="D51" s="84"/>
      <c r="E51" s="84"/>
      <c r="F51" s="89"/>
    </row>
    <row r="52" spans="1:6" x14ac:dyDescent="0.35">
      <c r="A52" s="83" t="s">
        <v>42</v>
      </c>
      <c r="B52" s="84"/>
      <c r="C52" s="82">
        <v>-2.16</v>
      </c>
      <c r="D52" s="84"/>
      <c r="E52" s="84"/>
      <c r="F52" s="89"/>
    </row>
    <row r="53" spans="1:6" x14ac:dyDescent="0.35">
      <c r="A53" s="83" t="s">
        <v>43</v>
      </c>
      <c r="B53" s="84"/>
      <c r="C53" s="82">
        <v>-0.16</v>
      </c>
      <c r="D53" s="84"/>
      <c r="E53" s="84"/>
      <c r="F53" s="89"/>
    </row>
    <row r="54" spans="1:6" x14ac:dyDescent="0.35">
      <c r="A54" s="83" t="s">
        <v>44</v>
      </c>
      <c r="B54" s="84"/>
      <c r="C54" s="82">
        <v>-0.68</v>
      </c>
      <c r="D54" s="84"/>
      <c r="E54" s="84"/>
      <c r="F54" s="89"/>
    </row>
    <row r="55" spans="1:6" x14ac:dyDescent="0.35">
      <c r="A55" s="83" t="s">
        <v>45</v>
      </c>
      <c r="B55" s="84"/>
      <c r="C55" s="82">
        <v>-25.231000000000002</v>
      </c>
      <c r="D55" s="84"/>
      <c r="E55" s="84"/>
      <c r="F55" s="89"/>
    </row>
    <row r="56" spans="1:6" x14ac:dyDescent="0.35">
      <c r="A56" s="83" t="s">
        <v>93</v>
      </c>
      <c r="B56" s="84"/>
      <c r="C56" s="82">
        <v>-2.16</v>
      </c>
      <c r="D56" s="84"/>
      <c r="E56" s="84"/>
      <c r="F56" s="89"/>
    </row>
    <row r="57" spans="1:6" x14ac:dyDescent="0.35">
      <c r="A57" s="83" t="s">
        <v>48</v>
      </c>
      <c r="B57" s="84"/>
      <c r="C57" s="82">
        <v>-1.6639999999999999</v>
      </c>
      <c r="D57" s="84"/>
      <c r="E57" s="84"/>
      <c r="F57" s="89"/>
    </row>
    <row r="58" spans="1:6" x14ac:dyDescent="0.35">
      <c r="A58" s="83" t="s">
        <v>47</v>
      </c>
      <c r="B58" s="84"/>
      <c r="C58" s="82">
        <v>-2.4860000000000002</v>
      </c>
      <c r="D58" s="84"/>
      <c r="E58" s="84"/>
      <c r="F58" s="89"/>
    </row>
    <row r="59" spans="1:6" x14ac:dyDescent="0.35">
      <c r="A59" s="83" t="s">
        <v>47</v>
      </c>
      <c r="B59" s="84"/>
      <c r="C59" s="82">
        <v>-0.91200000000000003</v>
      </c>
      <c r="D59" s="84"/>
      <c r="E59" s="84"/>
      <c r="F59" s="89"/>
    </row>
    <row r="60" spans="1:6" x14ac:dyDescent="0.35">
      <c r="A60" s="83" t="s">
        <v>41</v>
      </c>
      <c r="B60" s="84"/>
      <c r="C60" s="82">
        <v>-0.72</v>
      </c>
      <c r="D60" s="84"/>
      <c r="E60" s="84"/>
      <c r="F60" s="89"/>
    </row>
    <row r="61" spans="1:6" x14ac:dyDescent="0.35">
      <c r="A61" s="83" t="s">
        <v>94</v>
      </c>
      <c r="B61" s="84"/>
      <c r="C61" s="82">
        <v>-0.95199999999999996</v>
      </c>
      <c r="D61" s="84"/>
      <c r="E61" s="84"/>
      <c r="F61" s="89"/>
    </row>
    <row r="62" spans="1:6" x14ac:dyDescent="0.35">
      <c r="A62" s="83" t="s">
        <v>46</v>
      </c>
      <c r="B62" s="84"/>
      <c r="C62" s="82">
        <v>-5.6</v>
      </c>
      <c r="D62" s="84"/>
      <c r="E62" s="84"/>
      <c r="F62" s="89"/>
    </row>
    <row r="63" spans="1:6" x14ac:dyDescent="0.35">
      <c r="A63" s="83" t="s">
        <v>95</v>
      </c>
      <c r="B63" s="84"/>
      <c r="C63" s="82">
        <v>-4.7E-2</v>
      </c>
      <c r="D63" s="84"/>
      <c r="E63" s="84"/>
      <c r="F63" s="89"/>
    </row>
    <row r="64" spans="1:6" x14ac:dyDescent="0.35">
      <c r="A64" s="83" t="s">
        <v>96</v>
      </c>
      <c r="B64" s="84"/>
      <c r="C64" s="82">
        <v>-26.664000000000001</v>
      </c>
      <c r="D64" s="84"/>
      <c r="E64" s="84"/>
      <c r="F64" s="89"/>
    </row>
    <row r="65" spans="1:5" x14ac:dyDescent="0.35">
      <c r="A65" s="91"/>
      <c r="B65" s="80"/>
      <c r="C65" s="81"/>
      <c r="D65" s="80"/>
      <c r="E65" s="80"/>
    </row>
    <row r="66" spans="1:5" ht="18.5" x14ac:dyDescent="0.45">
      <c r="A66" s="92" t="s">
        <v>97</v>
      </c>
      <c r="B66" s="93">
        <f>SUM(B6:B65)</f>
        <v>323.31299999999993</v>
      </c>
      <c r="C66" s="93">
        <f>SUM(C6:C65)</f>
        <v>7108.8680000000013</v>
      </c>
      <c r="D66" s="93">
        <f>SUM(B66:C66)</f>
        <v>7432.1810000000014</v>
      </c>
      <c r="E66" s="93">
        <f>SUM(E6:E65)</f>
        <v>1938.1099999999997</v>
      </c>
    </row>
    <row r="67" spans="1:5" x14ac:dyDescent="0.35">
      <c r="B67" s="3"/>
      <c r="C67" s="94"/>
      <c r="D67" s="3"/>
      <c r="E67" s="3"/>
    </row>
    <row r="68" spans="1:5" x14ac:dyDescent="0.35">
      <c r="A68" s="70"/>
      <c r="B68" s="3"/>
      <c r="C68" s="94"/>
      <c r="D68" s="3"/>
      <c r="E68" s="3"/>
    </row>
    <row r="69" spans="1:5" x14ac:dyDescent="0.35">
      <c r="B69" s="3"/>
      <c r="C69" s="94"/>
      <c r="D69" s="3"/>
      <c r="E69" s="3"/>
    </row>
    <row r="72" spans="1:5" x14ac:dyDescent="0.35">
      <c r="C72" s="94"/>
      <c r="D72" s="3"/>
    </row>
  </sheetData>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616DA960F885488974EECABB4DFF99" ma:contentTypeVersion="4" ma:contentTypeDescription="Create a new document." ma:contentTypeScope="" ma:versionID="a96870d77df4c71d6d51323805886283">
  <xsd:schema xmlns:xsd="http://www.w3.org/2001/XMLSchema" xmlns:xs="http://www.w3.org/2001/XMLSchema" xmlns:p="http://schemas.microsoft.com/office/2006/metadata/properties" xmlns:ns2="70ff5d4f-360e-4c5b-8c63-34657cd9ce3f" targetNamespace="http://schemas.microsoft.com/office/2006/metadata/properties" ma:root="true" ma:fieldsID="4487ea686ab4ece0d3874105ff5fea5d" ns2:_="">
    <xsd:import namespace="70ff5d4f-360e-4c5b-8c63-34657cd9ce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5d4f-360e-4c5b-8c63-34657cd9ce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C95035-2FD9-4D1B-9AB6-D997B039090D}">
  <ds:schemaRefs>
    <ds:schemaRef ds:uri="http://schemas.microsoft.com/sharepoint/v3/contenttype/forms"/>
  </ds:schemaRefs>
</ds:datastoreItem>
</file>

<file path=customXml/itemProps2.xml><?xml version="1.0" encoding="utf-8"?>
<ds:datastoreItem xmlns:ds="http://schemas.openxmlformats.org/officeDocument/2006/customXml" ds:itemID="{85262515-C8F2-43F5-873F-89CB27E8F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f5d4f-360e-4c5b-8c63-34657cd9c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361775-79BC-4D0D-88C2-C3F80F18E27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0ff5d4f-360e-4c5b-8c63-34657cd9ce3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Table_A_(DEL)</vt:lpstr>
      <vt:lpstr>Table_A_(AME)</vt:lpstr>
      <vt:lpstr>Table_B</vt:lpstr>
      <vt:lpstr>Sheet1</vt:lpstr>
      <vt:lpstr>'Table_A_(DEL)'!Print_Area</vt:lpstr>
    </vt:vector>
  </TitlesOfParts>
  <Company>The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Scott (Sensitive)</dc:creator>
  <cp:lastModifiedBy>Melanie Scott (Sensitive)</cp:lastModifiedBy>
  <dcterms:created xsi:type="dcterms:W3CDTF">2021-04-15T18:47:04Z</dcterms:created>
  <dcterms:modified xsi:type="dcterms:W3CDTF">2021-05-06T12:13:49Z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0x01010002616DA960F885488974EECABB4DFF99</vt:lpwstr>
  </property>
</Properties>
</file>