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pap03f\DCCS_Rdf$\glenl\Desktop\"/>
    </mc:Choice>
  </mc:AlternateContent>
  <xr:revisionPtr revIDLastSave="0" documentId="8_{2639A4EA-6C9C-4302-A58C-EAC7CBB449DE}" xr6:coauthVersionLast="45" xr6:coauthVersionMax="45" xr10:uidLastSave="{00000000-0000-0000-0000-000000000000}"/>
  <bookViews>
    <workbookView xWindow="-110" yWindow="-110" windowWidth="19420" windowHeight="10420" tabRatio="893" xr2:uid="{00000000-000D-0000-FFFF-FFFF00000000}"/>
  </bookViews>
  <sheets>
    <sheet name="3.1 WG CTs" sheetId="8" r:id="rId1"/>
    <sheet name="3.3 (a) Cash Grant" sheetId="1" r:id="rId2"/>
    <sheet name="3.3 (b) Control Totals" sheetId="2" r:id="rId3"/>
    <sheet name="3.4 (a) Resource Changes" sheetId="3" r:id="rId4"/>
    <sheet name="3.4 (b) Capital Changes" sheetId="11" r:id="rId5"/>
    <sheet name="3.5 WG Trends" sheetId="10" r:id="rId6"/>
    <sheet name="BGT" sheetId="12" state="hidden" r:id="rId7"/>
  </sheets>
  <definedNames>
    <definedName name="_ftn1" localSheetId="5">'3.5 WG Trends'!#REF!</definedName>
    <definedName name="_ftn2" localSheetId="5">'3.5 WG Trends'!#REF!</definedName>
    <definedName name="_ftn3" localSheetId="5">'3.5 WG Trends'!#REF!</definedName>
    <definedName name="_ftn4" localSheetId="5">'3.5 WG Trends'!#REF!</definedName>
    <definedName name="_ftn5" localSheetId="5">'3.5 WG Trends'!#REF!</definedName>
    <definedName name="_ftn6" localSheetId="5">'3.5 WG Trends'!#REF!</definedName>
    <definedName name="_ftnref3" localSheetId="5">'3.5 WG Trends'!$B$10</definedName>
    <definedName name="_xlnm.Print_Area" localSheetId="0">'3.1 WG CTs'!$B$2:$G$6</definedName>
    <definedName name="_xlnm.Print_Area" localSheetId="1">'3.3 (a) Cash Grant'!$B$2:$E$36</definedName>
    <definedName name="_xlnm.Print_Area" localSheetId="2">'3.3 (b) Control Totals'!$B$2:$E$30</definedName>
    <definedName name="_xlnm.Print_Area" localSheetId="5">'3.5 WG Trends'!$B$2:$G$14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0" l="1"/>
  <c r="F10" i="10" l="1"/>
  <c r="F12" i="10" s="1"/>
  <c r="C19" i="2" l="1"/>
  <c r="C9" i="1" l="1"/>
  <c r="C20" i="1"/>
  <c r="C17" i="1"/>
  <c r="C7" i="1" s="1"/>
  <c r="C18" i="1"/>
  <c r="C19" i="1"/>
  <c r="C29" i="2" l="1"/>
  <c r="H44" i="11" l="1"/>
  <c r="H43" i="11"/>
  <c r="G45" i="11"/>
  <c r="H35" i="11"/>
  <c r="H36" i="11"/>
  <c r="H37" i="11"/>
  <c r="H38" i="11"/>
  <c r="H39" i="11"/>
  <c r="H40" i="11"/>
  <c r="H41" i="11"/>
  <c r="H34" i="11"/>
  <c r="G42" i="11"/>
  <c r="F4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12" i="11"/>
  <c r="H45" i="11" l="1"/>
  <c r="H42" i="11"/>
  <c r="I86" i="3" l="1"/>
  <c r="I87" i="3"/>
  <c r="I88" i="3"/>
  <c r="I89" i="3"/>
  <c r="I90" i="3"/>
  <c r="I91" i="3"/>
  <c r="I85" i="3"/>
  <c r="I79" i="3"/>
  <c r="I80" i="3"/>
  <c r="I81" i="3"/>
  <c r="I82" i="3"/>
  <c r="I83" i="3"/>
  <c r="I78" i="3"/>
  <c r="I75" i="3"/>
  <c r="I76" i="3"/>
  <c r="I74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22" i="3"/>
  <c r="F84" i="3"/>
  <c r="F70" i="3"/>
  <c r="I84" i="3" l="1"/>
  <c r="G11" i="11"/>
  <c r="F11" i="11"/>
  <c r="H8" i="11"/>
  <c r="H10" i="11"/>
  <c r="H11" i="11" s="1"/>
  <c r="H4" i="11"/>
  <c r="I13" i="3"/>
  <c r="I14" i="3"/>
  <c r="I15" i="3"/>
  <c r="I16" i="3"/>
  <c r="I17" i="3"/>
  <c r="I18" i="3"/>
  <c r="I19" i="3"/>
  <c r="I20" i="3"/>
  <c r="I8" i="3" l="1"/>
  <c r="D10" i="10" l="1"/>
  <c r="D12" i="10" s="1"/>
  <c r="C10" i="10"/>
  <c r="C12" i="10" s="1"/>
  <c r="D6" i="10"/>
  <c r="C6" i="10"/>
  <c r="H33" i="11" l="1"/>
  <c r="H46" i="11" s="1"/>
  <c r="G33" i="11"/>
  <c r="G46" i="11" s="1"/>
  <c r="F33" i="11"/>
  <c r="H9" i="11"/>
  <c r="G9" i="11"/>
  <c r="F9" i="11"/>
  <c r="G77" i="3"/>
  <c r="G84" i="3" s="1"/>
  <c r="H77" i="3"/>
  <c r="H84" i="3" s="1"/>
  <c r="I77" i="3"/>
  <c r="F77" i="3"/>
  <c r="G9" i="3"/>
  <c r="H9" i="3"/>
  <c r="I9" i="3"/>
  <c r="F9" i="3"/>
  <c r="I4" i="3"/>
  <c r="G28" i="11"/>
  <c r="G92" i="3"/>
  <c r="H92" i="3"/>
  <c r="I92" i="3"/>
  <c r="G21" i="3"/>
  <c r="H21" i="3"/>
  <c r="F21" i="3"/>
  <c r="F71" i="3" s="1"/>
  <c r="G70" i="3"/>
  <c r="H70" i="3"/>
  <c r="G29" i="11" l="1"/>
  <c r="G48" i="11" s="1"/>
  <c r="G49" i="11" s="1"/>
  <c r="C12" i="2" s="1"/>
  <c r="G95" i="3"/>
  <c r="H71" i="3"/>
  <c r="H95" i="3"/>
  <c r="G71" i="3"/>
  <c r="I95" i="3"/>
  <c r="F45" i="11" l="1"/>
  <c r="F46" i="11" s="1"/>
  <c r="C8" i="1" l="1"/>
  <c r="F94" i="3"/>
  <c r="G7" i="10" s="1"/>
  <c r="C21" i="1" l="1"/>
  <c r="C35" i="1" l="1"/>
  <c r="I93" i="3" l="1"/>
  <c r="G94" i="3"/>
  <c r="H94" i="3"/>
  <c r="I94" i="3" l="1"/>
  <c r="I11" i="3" l="1"/>
  <c r="I12" i="3"/>
  <c r="H28" i="11" l="1"/>
  <c r="H29" i="11" s="1"/>
  <c r="H48" i="11" s="1"/>
  <c r="H49" i="11" s="1"/>
  <c r="G9" i="10" s="1"/>
  <c r="I70" i="3"/>
  <c r="I10" i="3"/>
  <c r="I21" i="3" s="1"/>
  <c r="I71" i="3" l="1"/>
  <c r="I97" i="3" s="1"/>
  <c r="F28" i="11"/>
  <c r="F29" i="11" l="1"/>
  <c r="F48" i="11" s="1"/>
  <c r="F49" i="11" s="1"/>
  <c r="C11" i="2" s="1"/>
  <c r="F92" i="3"/>
  <c r="F95" i="3" s="1"/>
  <c r="G97" i="3" l="1"/>
  <c r="H97" i="3"/>
  <c r="H98" i="3" s="1"/>
  <c r="G98" i="3" l="1"/>
  <c r="C9" i="2"/>
  <c r="I98" i="3"/>
  <c r="G8" i="10" s="1"/>
  <c r="G10" i="10" s="1"/>
  <c r="C20" i="2"/>
  <c r="C6" i="1" s="1"/>
  <c r="G6" i="10" l="1"/>
  <c r="C8" i="2"/>
  <c r="C23" i="1" s="1"/>
  <c r="C25" i="1" s="1"/>
  <c r="G11" i="10"/>
  <c r="G12" i="10" s="1"/>
  <c r="C30" i="2"/>
  <c r="C10" i="2"/>
  <c r="C30" i="1"/>
  <c r="C15" i="1"/>
  <c r="F97" i="3" l="1"/>
  <c r="F98" i="3" l="1"/>
  <c r="C7" i="2" s="1"/>
  <c r="C6" i="2" s="1"/>
  <c r="C13" i="2" l="1"/>
  <c r="C5" i="1" s="1"/>
  <c r="C10" i="1" s="1"/>
  <c r="C36" i="1" s="1"/>
  <c r="C6" i="8" s="1"/>
  <c r="D6" i="8" l="1"/>
  <c r="E6" i="8" s="1"/>
  <c r="F6" i="8"/>
  <c r="G6" i="8" s="1"/>
</calcChain>
</file>

<file path=xl/sharedStrings.xml><?xml version="1.0" encoding="utf-8"?>
<sst xmlns="http://schemas.openxmlformats.org/spreadsheetml/2006/main" count="526" uniqueCount="349">
  <si>
    <t>Spending Total: amounts sought this year</t>
  </si>
  <si>
    <t>Budget Type</t>
  </si>
  <si>
    <t>Main Estimate 20-21 (£m)</t>
  </si>
  <si>
    <t>Change (£m)</t>
  </si>
  <si>
    <t>% change</t>
  </si>
  <si>
    <t>2017-18</t>
  </si>
  <si>
    <t>2018-19</t>
  </si>
  <si>
    <t>2019-20</t>
  </si>
  <si>
    <t>2020-21</t>
  </si>
  <si>
    <t>Outturn</t>
  </si>
  <si>
    <t>Plans</t>
  </si>
  <si>
    <t>3.1 Comparison of cash grant payable to the Welsh Consolidated Fund</t>
  </si>
  <si>
    <t>Welsh Consolidated Fund: Non-Budget expenditure</t>
  </si>
  <si>
    <t>less depreciation &amp; impairments</t>
  </si>
  <si>
    <t>[1] Totals may not sum due to rounding</t>
  </si>
  <si>
    <t>£ million</t>
  </si>
  <si>
    <t>sub total</t>
  </si>
  <si>
    <t>Comments:</t>
  </si>
  <si>
    <t>Welsh block grant (DEL)</t>
  </si>
  <si>
    <t>see control totals table</t>
  </si>
  <si>
    <t>UK government funded AME</t>
  </si>
  <si>
    <t>Expenditure funded by Welsh taxes</t>
  </si>
  <si>
    <t>Expenditure financed by Capital Borrowing</t>
  </si>
  <si>
    <t>Non-Domestic Rates</t>
  </si>
  <si>
    <t>subtotal (TOTAL MANAGED EXPENDITURE)</t>
  </si>
  <si>
    <t>NON-VOTED EXPENDITURE:</t>
  </si>
  <si>
    <t>(1) Less - general:</t>
  </si>
  <si>
    <t>LA Credit Approvals</t>
  </si>
  <si>
    <t>Other Non-Voted</t>
  </si>
  <si>
    <t>subtotal</t>
  </si>
  <si>
    <t>(2) less - fiscal framework transactions (Wales Act 2014):</t>
  </si>
  <si>
    <t xml:space="preserve">Taxes collected by Welsh government </t>
  </si>
  <si>
    <t>Repayment of principal of loans</t>
  </si>
  <si>
    <t>Welsh Rates of Income Tax</t>
  </si>
  <si>
    <t>Capital borrowing</t>
  </si>
  <si>
    <t>(3) less: non-cash expenditure:</t>
  </si>
  <si>
    <t>Resource ringfenced non-cash</t>
  </si>
  <si>
    <t>Other non-cash to accruals adjustments (UK funded AME-student loans)</t>
  </si>
  <si>
    <t>VOTED EXPENDITURE:</t>
  </si>
  <si>
    <t>(1) less - voted receipts:</t>
  </si>
  <si>
    <t>Non-Domestic Rates income</t>
  </si>
  <si>
    <t xml:space="preserve">Contributions from the National Insurance Fund </t>
  </si>
  <si>
    <t>(2) less - timing adjustments:</t>
  </si>
  <si>
    <t>Increase / Decrease in Debtors &amp; Creditors</t>
  </si>
  <si>
    <t>Use of Provisions</t>
  </si>
  <si>
    <t>Devolved Taxes - time lag in collection of receipts in year 1</t>
  </si>
  <si>
    <t>CASH GRANT PAYABLE TO WELSH CONSOLIDATED FUND</t>
  </si>
  <si>
    <t>1. Welsh Government DEL Control Total</t>
  </si>
  <si>
    <t>£ millions</t>
  </si>
  <si>
    <t>Total Resource DEL of which:</t>
  </si>
  <si>
    <t>Post block grant adjustments</t>
  </si>
  <si>
    <t>RDEL excluding depreciation</t>
  </si>
  <si>
    <t>see 3.4 (c) funding changes table</t>
  </si>
  <si>
    <t>Depreciation and impairments ring fence</t>
  </si>
  <si>
    <t>Student loans ring fence in DEL</t>
  </si>
  <si>
    <t>Total Capital DEL of which:</t>
  </si>
  <si>
    <t>General CDEL</t>
  </si>
  <si>
    <t>Ring fenced financial transactions</t>
  </si>
  <si>
    <t>Total Welsh block grant allocation</t>
  </si>
  <si>
    <t>sum of the above</t>
  </si>
  <si>
    <t>2. Welsh Government Annually Managed Expenditure funded by the UK Government</t>
  </si>
  <si>
    <t>Student loans</t>
  </si>
  <si>
    <t>see 3.4(a) cash grant table</t>
  </si>
  <si>
    <t>NHS impairments</t>
  </si>
  <si>
    <t>Other</t>
  </si>
  <si>
    <t>Subtotal</t>
  </si>
  <si>
    <t>3. Self-financed Annually Managed Expenditure</t>
  </si>
  <si>
    <t>Welsh Stamp Duty Land Tax</t>
  </si>
  <si>
    <t>Welsh Landfill Tax</t>
  </si>
  <si>
    <t>Welsh Government borrowing</t>
  </si>
  <si>
    <t>TOTAL UKG and Welsh funded AME</t>
  </si>
  <si>
    <t>sum of (2) and (3)</t>
  </si>
  <si>
    <t>Capital DEL excl financial transactions</t>
  </si>
  <si>
    <t>financial transactions DEL</t>
  </si>
  <si>
    <t>total Capital DEL</t>
  </si>
  <si>
    <t xml:space="preserve">Business, Energy &amp; Industrial Strategy </t>
  </si>
  <si>
    <t>Tech Transfer</t>
  </si>
  <si>
    <t>Quality-related Research funding</t>
  </si>
  <si>
    <t>Midlands Engine Investment Fund</t>
  </si>
  <si>
    <t>Northern Power House: Investment Fund</t>
  </si>
  <si>
    <t xml:space="preserve">Communities &amp; Local Government </t>
  </si>
  <si>
    <t>Accelerated construction</t>
  </si>
  <si>
    <t xml:space="preserve">Affordable housing </t>
  </si>
  <si>
    <t xml:space="preserve">Housing Infrastructure Fund </t>
  </si>
  <si>
    <t xml:space="preserve">Culture, Media &amp; Sport </t>
  </si>
  <si>
    <t xml:space="preserve">2021 Rugby League World Cup </t>
  </si>
  <si>
    <t xml:space="preserve">Cycling Road World Championships </t>
  </si>
  <si>
    <t>Education</t>
  </si>
  <si>
    <t>Grammar Schools expansion</t>
  </si>
  <si>
    <t xml:space="preserve">Transport </t>
  </si>
  <si>
    <t xml:space="preserve">Local roads and public transport networks </t>
  </si>
  <si>
    <t>Road Investment Strategy top-up</t>
  </si>
  <si>
    <t xml:space="preserve">Education </t>
  </si>
  <si>
    <t xml:space="preserve">Education capital: extend free schools programme </t>
  </si>
  <si>
    <t>Housing Infrastructure Fund: Extend</t>
  </si>
  <si>
    <t xml:space="preserve">Land Assembly Fund </t>
  </si>
  <si>
    <t>Small sites: infrastructure and remediation</t>
  </si>
  <si>
    <t>Estate Regeneration</t>
  </si>
  <si>
    <t>Help to Buy: Equity Loan</t>
  </si>
  <si>
    <t>Home Building Fund: SMEs</t>
  </si>
  <si>
    <t xml:space="preserve">Jodrell Bank </t>
  </si>
  <si>
    <t xml:space="preserve">Health </t>
  </si>
  <si>
    <t>NHS: additional capital</t>
  </si>
  <si>
    <t>Air Quality: Compliance Funding</t>
  </si>
  <si>
    <t>Air Quality: Clean Air Fund</t>
  </si>
  <si>
    <t xml:space="preserve">Tyne &amp; Wear Metro </t>
  </si>
  <si>
    <t xml:space="preserve">Transforming Cities Fund </t>
  </si>
  <si>
    <t xml:space="preserve">Fiscal Framework 5% Barnett uplift </t>
  </si>
  <si>
    <t>Birmingham: future mobility area</t>
  </si>
  <si>
    <t>National Retraining Scheme: first phase</t>
  </si>
  <si>
    <t>Enterprise: Expand Knowledge Transfer Partnerships</t>
  </si>
  <si>
    <t xml:space="preserve">Environment, Food &amp; Rural Affairs </t>
  </si>
  <si>
    <t>Urban Tree Planting</t>
  </si>
  <si>
    <t xml:space="preserve">Communities &amp; Local Government/Health </t>
  </si>
  <si>
    <t>Future High Streets Fund: capital</t>
  </si>
  <si>
    <t>Future of Help to Buy: Equity Loan</t>
  </si>
  <si>
    <t>sub-total BARNETT CONSEQUENTIAL CHANGES (included within December 2018 block grant transparency data document)</t>
  </si>
  <si>
    <t>City Deal: Swansea</t>
  </si>
  <si>
    <t>North Wales Growth Deal</t>
  </si>
  <si>
    <r>
      <rPr>
        <b/>
        <sz val="12"/>
        <color theme="1"/>
        <rFont val="Humnst777 Lt BT"/>
        <family val="2"/>
      </rPr>
      <t>Resource DEL</t>
    </r>
    <r>
      <rPr>
        <b/>
        <sz val="11"/>
        <color theme="1"/>
        <rFont val="Humnst777 Lt BT"/>
        <family val="2"/>
      </rPr>
      <t xml:space="preserve"> excl depreciation</t>
    </r>
  </si>
  <si>
    <t xml:space="preserve">depreciation &amp; impairments </t>
  </si>
  <si>
    <t xml:space="preserve">student loans </t>
  </si>
  <si>
    <t>total Resource DEL</t>
  </si>
  <si>
    <t>Business rates</t>
  </si>
  <si>
    <t>Budget transfers</t>
  </si>
  <si>
    <t>Home Office</t>
  </si>
  <si>
    <t>Immigration Health Surcharge</t>
  </si>
  <si>
    <t>Subtotal, BLOCK GRANT ADJUSTMENTS</t>
  </si>
  <si>
    <t>Total, REVISED RESOURCE DEL</t>
  </si>
  <si>
    <t>Table 1.2 Welsh Government block grant funding for the Spending Review 2015 period (£ million)¹</t>
  </si>
  <si>
    <t xml:space="preserve">DEL changes by department and measure  </t>
  </si>
  <si>
    <t xml:space="preserve">SPENDING REVIEW 2015 OUTCOME </t>
  </si>
  <si>
    <t xml:space="preserve">Resource DEL </t>
  </si>
  <si>
    <t>-</t>
  </si>
  <si>
    <t xml:space="preserve">Capital DEL </t>
  </si>
  <si>
    <t xml:space="preserve">Capital DEL Financial Transactions </t>
  </si>
  <si>
    <t xml:space="preserve">Total Spending Review Settlement </t>
  </si>
  <si>
    <t xml:space="preserve">BUDGET 2016 </t>
  </si>
  <si>
    <t xml:space="preserve">Total DEL change Budget 2016 </t>
  </si>
  <si>
    <t xml:space="preserve">MAIN ESTIMATES 2016-17 </t>
  </si>
  <si>
    <t>Total Resource DEL in-year changes</t>
  </si>
  <si>
    <t>Total Capital DEL in-year changes</t>
  </si>
  <si>
    <t>Total DEL in-year changes Main Estimates 2016-17</t>
  </si>
  <si>
    <t xml:space="preserve">AUTUMN STATEMENT 2016 </t>
  </si>
  <si>
    <t>Capital DEL change by department and measure</t>
  </si>
  <si>
    <t>Total Barnett Consequentials</t>
  </si>
  <si>
    <t>Total Capital DEL change Autumn Statement 2016</t>
  </si>
  <si>
    <t>Capital DEL Financial Transactions change</t>
  </si>
  <si>
    <t xml:space="preserve">Total Capital DEL Financial Transactions change Autumn Statement 2016 </t>
  </si>
  <si>
    <t>Total DEL change Budget 2016</t>
  </si>
  <si>
    <t>SPRING BUDGET 2017</t>
  </si>
  <si>
    <t xml:space="preserve">Total Barnett Consequentials </t>
  </si>
  <si>
    <t>Total Capital DEL change Spring Budget 2017</t>
  </si>
  <si>
    <t>Total DEL Spring Budget 2017</t>
  </si>
  <si>
    <t>AUTUMN BUDGET 2017</t>
  </si>
  <si>
    <t xml:space="preserve">Total Non-Barnett Additions </t>
  </si>
  <si>
    <t>Flood defence investment²</t>
  </si>
  <si>
    <t xml:space="preserve">Flood defence investment - Regeneration and Growth Fund² </t>
  </si>
  <si>
    <t xml:space="preserve">Total 5% Barnett uplift </t>
  </si>
  <si>
    <t xml:space="preserve">Total Capital DEL change Autumn Budget 2017 </t>
  </si>
  <si>
    <t>Capital DEL Financial Transactions change by department and measure</t>
  </si>
  <si>
    <t>Total Capital DEL Financial Transactions change Autumn Budget 2017</t>
  </si>
  <si>
    <t>Total DEL change Autumn Budget 2017 before adjustment for tax devolution</t>
  </si>
  <si>
    <t>Total DEL change Autumn Budget 2017 after adjustment  for tax devolution</t>
  </si>
  <si>
    <t>MAIN ESTIMATES 2018</t>
  </si>
  <si>
    <t>Capital DEL in-year changes</t>
  </si>
  <si>
    <t>Budget Transfer from Business, Energy &amp; Industrial Strategy: R&amp;D</t>
  </si>
  <si>
    <t>Total DEL in-year changes Main Estimates 2017-18</t>
  </si>
  <si>
    <t>IN-YEAR CHANGES 2017-2018</t>
  </si>
  <si>
    <t>Resource DEL in-year changes</t>
  </si>
  <si>
    <t>2017-18 Estimated Outturn May 2018 (RDEL excl depreciation)</t>
  </si>
  <si>
    <t>2017-18 Provisional Outturn June 2018 (RDEL excl depreciation)</t>
  </si>
  <si>
    <t>Capital DEL in-year change</t>
  </si>
  <si>
    <t>2017-18 Estimated Outturn May 2018</t>
  </si>
  <si>
    <t>2017-18 Provisional Outturn June 2018</t>
  </si>
  <si>
    <t>Total DEL in-year changes 2017-18</t>
  </si>
  <si>
    <t>BUDGET 2018</t>
  </si>
  <si>
    <t>Total Resource DEL change Autumn Budget 2018</t>
  </si>
  <si>
    <t xml:space="preserve">Barnett Consequentials </t>
  </si>
  <si>
    <t>Health and Social Care</t>
  </si>
  <si>
    <t xml:space="preserve">Total Capital DEL 5% Barnett uplift </t>
  </si>
  <si>
    <t>Total Capital DEL Barnett change Autumn Budget 2018</t>
  </si>
  <si>
    <t xml:space="preserve">Non-Barnett Additions </t>
  </si>
  <si>
    <t>Total Capital DEL change Autumn Budget 2018 (including Reserve)</t>
  </si>
  <si>
    <t>Barnett Consequentials</t>
  </si>
  <si>
    <t>Capital Financial Transactions DEL change by department and measure</t>
  </si>
  <si>
    <t>Total Capital DEL Financial Transactions change Autumn Budget 2018</t>
  </si>
  <si>
    <t>Total DEL change Autumn Budget 2018 before adjustment for tax devolution</t>
  </si>
  <si>
    <t>Total DEL change Autumn Budget 2018 after adjustment for tax devolution</t>
  </si>
  <si>
    <t xml:space="preserve">Total DEL change over Spending Review 2015 period </t>
  </si>
  <si>
    <t>Total Resource DEL change before adjustments for tax devolution</t>
  </si>
  <si>
    <t>Total Capital DEL change before adjustments for tax devolution</t>
  </si>
  <si>
    <t>Total Capital DEL change Financial Transactions before adjustments for tax devolution</t>
  </si>
  <si>
    <t>Total DEL change before adjustment for tax devolution</t>
  </si>
  <si>
    <t xml:space="preserve">Total Welsh Government block grant over Spending Review 2015 period </t>
  </si>
  <si>
    <t>Total Resource DEL over Spending Review 2015 period before adjustment for tax devolution</t>
  </si>
  <si>
    <t>Total Capital DEL over Spending Review 2015 period before adjustment for tax devolution</t>
  </si>
  <si>
    <t>Total Capital DEL Financial Transactions over Spending Review 2015 period before adjustment for tax devolution</t>
  </si>
  <si>
    <t>Total Welsh Government block grant before adjustment for tax devolution</t>
  </si>
  <si>
    <t>Total Resource DEL adjustment for tax devolution</t>
  </si>
  <si>
    <t>Total Capital DEL adjustment for tax devolution</t>
  </si>
  <si>
    <t>Total Capital DEL Financial Transactions adjustment for tax devolution</t>
  </si>
  <si>
    <t>Total block grant tax adjustment for tax devolution</t>
  </si>
  <si>
    <t>Total Resource DEL over Spending Review 2015 period after adjustment for tax devolution</t>
  </si>
  <si>
    <t>Total Capital DEL over Spending Review 2015 period after adjustment for tax devolution</t>
  </si>
  <si>
    <t>Total Capital DEL Financial Transactions over Spending Review 2015 period after adjustment for tax devolution</t>
  </si>
  <si>
    <t>Total Welsh Government block grant after adjustment for tax devolution</t>
  </si>
  <si>
    <t>Population Data - ONS3</t>
  </si>
  <si>
    <t>BUDGET 2016</t>
  </si>
  <si>
    <t>Wales as a % of England</t>
  </si>
  <si>
    <t>AUTUMN STATEMENT 2016  AND SPRING BUDGET 2017</t>
  </si>
  <si>
    <t xml:space="preserve">AUTUMN BUDGET 2017 </t>
  </si>
  <si>
    <t xml:space="preserve">BUDGET 2018 </t>
  </si>
  <si>
    <t xml:space="preserve">¹Due to rounding, figures presented throughout this document may not sum precisely. </t>
  </si>
  <si>
    <t>²Funding for these measures will be charged to the reserve and formally added to the Welsh Government's Budget at the relevant Estimate round.</t>
  </si>
  <si>
    <t>3Data source for ONS mid-year population estimates: https://www.ons.gov.uk/peoplepopulationandcommunity/populationandmigration/populationestimates</t>
  </si>
  <si>
    <t>Barnett consequentials, subsequent to Spending Review 2020 outcome</t>
  </si>
  <si>
    <t>Budget 2021</t>
  </si>
  <si>
    <t>Main Estimates 2021-22</t>
  </si>
  <si>
    <t>total, ALL BARNETT CONSEQUENTIALS SINCE SPENDING REVIEW 2020</t>
  </si>
  <si>
    <t>Other non-Barnett allocations, subsequent to Spending Review 2020 outcome</t>
  </si>
  <si>
    <t>Total, ALL CHANGES SINCE SPENDING Review 2020</t>
  </si>
  <si>
    <t>subtotal Budget 2021</t>
  </si>
  <si>
    <t>subtotal Main Estimates 2021-22</t>
  </si>
  <si>
    <t>Subtotal, MAIN ESTIMATES 2021-22</t>
  </si>
  <si>
    <t>Subtotal, BUDGET TRANSFERS AND CLASSIFICATION CHANGES AT MAINS ESTIMATES 2021-22</t>
  </si>
  <si>
    <t>Total, NON-BARNETT ALLOCATIONS SINCE SPENDING REVIEW 2020</t>
  </si>
  <si>
    <t>Covid-19</t>
  </si>
  <si>
    <t>[2] Including depreciation and impairments</t>
  </si>
  <si>
    <t>[3] Total DEL = Resource + capital – (depreciation &amp; impairments)</t>
  </si>
  <si>
    <t>2021-22</t>
  </si>
  <si>
    <t>Comparison: Main Estimate  2020-21</t>
  </si>
  <si>
    <t>Spending Review 2020</t>
  </si>
  <si>
    <t>Spending Round 2020 Baseline</t>
  </si>
  <si>
    <t>subtotal Spending Review 2020</t>
  </si>
  <si>
    <t>Subtotal, SPENDING REVIEW 2020</t>
  </si>
  <si>
    <t>Welsh Government Resource DEL (pre block grant adjustments)</t>
  </si>
  <si>
    <t>Tax Block Grant Adjustment</t>
  </si>
  <si>
    <t>Welsh Government Resource DEL</t>
  </si>
  <si>
    <t>Welsh Government Capital DEL</t>
  </si>
  <si>
    <r>
      <t>Total Welsh Government DEL</t>
    </r>
    <r>
      <rPr>
        <b/>
        <vertAlign val="superscript"/>
        <sz val="10"/>
        <rFont val="Humnst777 Lt BT"/>
        <family val="2"/>
      </rPr>
      <t>[3]</t>
    </r>
  </si>
  <si>
    <r>
      <t>£m</t>
    </r>
    <r>
      <rPr>
        <b/>
        <vertAlign val="superscript"/>
        <sz val="10"/>
        <rFont val="Humnst777 Lt BT"/>
        <family val="2"/>
      </rPr>
      <t>[1]</t>
    </r>
  </si>
  <si>
    <t>Comparison: Supplementary Estimate 2020-21</t>
  </si>
  <si>
    <t>Change in Central Share of Business Rate Receipts</t>
  </si>
  <si>
    <t>Compensation to Local Government</t>
  </si>
  <si>
    <t>COVID-19 Business Grants</t>
  </si>
  <si>
    <t xml:space="preserve">Admin for Covid-19 Grants </t>
  </si>
  <si>
    <t>Respite Rooms' - Domestic Abuse support</t>
  </si>
  <si>
    <t>Funding for ALBs impacted by Covid</t>
  </si>
  <si>
    <t>Funding to cover costs of delaying Women’s Euros</t>
  </si>
  <si>
    <t xml:space="preserve">Catch up: additional funding </t>
  </si>
  <si>
    <t>Extension of Traineeships</t>
  </si>
  <si>
    <t>Tuition Fee Cap Freeze for 2022/23</t>
  </si>
  <si>
    <t>Vaccine Deployment</t>
  </si>
  <si>
    <t>Farm Funding</t>
  </si>
  <si>
    <t>Fisheries Funding</t>
  </si>
  <si>
    <t>Bew Funding</t>
  </si>
  <si>
    <t>Cabinet Office</t>
  </si>
  <si>
    <t>Local Elections - Covid impacts</t>
  </si>
  <si>
    <t>Core</t>
  </si>
  <si>
    <t>By-elections</t>
  </si>
  <si>
    <t>Department for Education</t>
  </si>
  <si>
    <t xml:space="preserve">Additional funding for Traineeships </t>
  </si>
  <si>
    <t>Additional funding for Catch up</t>
  </si>
  <si>
    <t>Department for Environment, Food and Rural Affairs</t>
  </si>
  <si>
    <t>Zoo Animals Fund Extension</t>
  </si>
  <si>
    <t>Green Challenge Recovery Fund</t>
  </si>
  <si>
    <t xml:space="preserve">Unlocking housing near protected habitats: the Solent and beyond </t>
  </si>
  <si>
    <t>Green Social Prescribing</t>
  </si>
  <si>
    <t>Offshore wind</t>
  </si>
  <si>
    <t>Trees outside woodlands</t>
  </si>
  <si>
    <t>Department for Transport</t>
  </si>
  <si>
    <t>Covid-19 TfL grant</t>
  </si>
  <si>
    <t>Support for passenger rail services (21/22) - additional</t>
  </si>
  <si>
    <t>GPA</t>
  </si>
  <si>
    <t>Department of Health and Social Care</t>
  </si>
  <si>
    <t>Covid costs H1 2021-22</t>
  </si>
  <si>
    <t>Infection Control Fund</t>
  </si>
  <si>
    <t>Shared outcomes fund - out of hospital care fund</t>
  </si>
  <si>
    <t>Drugs treatment programme</t>
  </si>
  <si>
    <t>Digital, Culture, Media and Sport</t>
  </si>
  <si>
    <t>Adjustment: Funding to cover costs of delaying Women’s Euros</t>
  </si>
  <si>
    <t>Local cultural infrastructure projects</t>
  </si>
  <si>
    <t>Cultural Sectors Support Package</t>
  </si>
  <si>
    <t xml:space="preserve">Shared Outcomes Fund - Online Harms </t>
  </si>
  <si>
    <t>HM Revenue and Customs</t>
  </si>
  <si>
    <t>Digital Business Rates Programme</t>
  </si>
  <si>
    <t>HM Treasury</t>
  </si>
  <si>
    <t>Shared Outcome Fund - Refugee transitions</t>
  </si>
  <si>
    <t>Police</t>
  </si>
  <si>
    <t>Ministry of Housing, Communities and Local Government: Communities</t>
  </si>
  <si>
    <t>Adjustment: Domestic Abuse 'Respite Rooms'</t>
  </si>
  <si>
    <t>Changing Futures (Formally Multiple Complex Needs - Shared Outcomes Fund)</t>
  </si>
  <si>
    <t>Placed-based Working (Shared Outcomes Fund)</t>
  </si>
  <si>
    <t>Ministry of Housing, Communities and Local Government: Local Government</t>
  </si>
  <si>
    <t xml:space="preserve">21/22 Continuation of Sales Fees and Charges Income Compensation Scheme </t>
  </si>
  <si>
    <t xml:space="preserve">Specified Grants Surrender </t>
  </si>
  <si>
    <t>Ministry of Justice</t>
  </si>
  <si>
    <t>Depreciation change since supply estimates 20/21</t>
  </si>
  <si>
    <t>Food Standards Agency</t>
  </si>
  <si>
    <t>Increase in Depreciation Limit</t>
  </si>
  <si>
    <t>Business Rates Relief Repayments from FY 20-21</t>
  </si>
  <si>
    <t>SR20 Barnett Correction - Home Office</t>
  </si>
  <si>
    <t>SR20 Barnett Correction - Ministry of Justice</t>
  </si>
  <si>
    <t>Debt Advice Funding</t>
  </si>
  <si>
    <t>Electoral Commission</t>
  </si>
  <si>
    <t>Police Settlement</t>
  </si>
  <si>
    <t>Offender Learning - HMP Berwyn</t>
  </si>
  <si>
    <t>OBR Costs of Providing Tax Forecasts</t>
  </si>
  <si>
    <t>Nature Networks Fund</t>
  </si>
  <si>
    <t>Security &amp; Intelligence Agencies</t>
  </si>
  <si>
    <t>Cyber Resilience</t>
  </si>
  <si>
    <t>Green Recovery eNGO Capacity Building Scheme</t>
  </si>
  <si>
    <t>Department for Business, Energy &amp; Industrial Strategy</t>
  </si>
  <si>
    <t xml:space="preserve">Green Homes Grant </t>
  </si>
  <si>
    <t>Department for Work and Pensions</t>
  </si>
  <si>
    <t>Fraud and Error Prevention Package</t>
  </si>
  <si>
    <t>Surrender on Pensions Dashboard (MAPS)</t>
  </si>
  <si>
    <t>Shared Outcome Fund - Project Adder: Drug Strategy</t>
  </si>
  <si>
    <t>One Web</t>
  </si>
  <si>
    <t>Solent Loan</t>
  </si>
  <si>
    <t xml:space="preserve">Sports Winter Support Package and Cultural Sectors Support Package </t>
  </si>
  <si>
    <t>Salix Reprofile from Supps 20-21 to Mains 21-22</t>
  </si>
  <si>
    <t>City Deal - Cardiff</t>
  </si>
  <si>
    <t>City Deal - North Wales</t>
  </si>
  <si>
    <t>City Deal - Mid Wales</t>
  </si>
  <si>
    <t>City Deal - Swansea Bay</t>
  </si>
  <si>
    <t>WG Contribution to Public Sector Geospatial Agreement</t>
  </si>
  <si>
    <t xml:space="preserve">see 3.4(a) cash grant table. </t>
  </si>
  <si>
    <t>Government Property Agency (GPA)</t>
  </si>
  <si>
    <t>Enhanced Discharge covid costs</t>
  </si>
  <si>
    <t>Managed Quarantine funding</t>
  </si>
  <si>
    <t>Flu vaccine programme expansion procurement</t>
  </si>
  <si>
    <t>Flu vaccine programme expansion administering costs</t>
  </si>
  <si>
    <t xml:space="preserve">Sports Winter Support Package </t>
  </si>
  <si>
    <t xml:space="preserve">21/22 Tax Income Compensation for 20/21 losses </t>
  </si>
  <si>
    <t>Adjustment from Budget 21: Additional funding for Catch up</t>
  </si>
  <si>
    <t>Block Grant Adjustment (BGA)</t>
  </si>
  <si>
    <t xml:space="preserve">[4] 2020-21 outurn has yet to be finalised. </t>
  </si>
  <si>
    <r>
      <t xml:space="preserve">Plans </t>
    </r>
    <r>
      <rPr>
        <b/>
        <vertAlign val="superscript"/>
        <sz val="10"/>
        <color theme="1"/>
        <rFont val="Humnst777 Lt BT"/>
        <family val="2"/>
      </rPr>
      <t>[4] [5]</t>
    </r>
  </si>
  <si>
    <t>[5] As set out in the Written Ministerial Statement of 24 March 2021, 2020-21 funding has been revised down since Supplementary Estimates 2020-21 to reflect the carry forward of funding from 2020-21 in to 2021-22. This funding is included in 2021-22 plans.</t>
  </si>
  <si>
    <t xml:space="preserve">Supplementary Estimates 2020-21 Carry forward </t>
  </si>
  <si>
    <r>
      <t xml:space="preserve">Welsh Government Resource DEL plus Capital DEL </t>
    </r>
    <r>
      <rPr>
        <b/>
        <vertAlign val="superscript"/>
        <sz val="11"/>
        <rFont val="Humnst777 Lt BT"/>
        <family val="2"/>
      </rPr>
      <t>[2]</t>
    </r>
  </si>
  <si>
    <t>3.3 (a) Cash grant payable to the Welsh consolidated fund 2021-22</t>
  </si>
  <si>
    <r>
      <t xml:space="preserve">3.3 (b) Control totals for the Welsh Government including breakdown of main programme of AME spending </t>
    </r>
    <r>
      <rPr>
        <b/>
        <vertAlign val="superscript"/>
        <sz val="14"/>
        <color theme="1"/>
        <rFont val="Humnst777 Lt BT"/>
        <family val="2"/>
      </rPr>
      <t>[1]</t>
    </r>
  </si>
  <si>
    <t>[1] Totals may not sum with 3.3(b) due to rounding.</t>
  </si>
  <si>
    <t>3.4 (a) Resource DEL funding changes since Spending Review 2020</t>
  </si>
  <si>
    <t>3.4 (b) Capital DEL funding changes since Spending Review 2020</t>
  </si>
  <si>
    <t>3.5 Welsh Government Funding 2017-18 to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</si>
</sst>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0.0%"/>
    <numFmt numFmtId="166" formatCode="#,##0.000"/>
    <numFmt numFmtId="167" formatCode="#,##0,;&quot;-&quot;#,##0,"/>
    <numFmt numFmtId="168" formatCode="#,##0.0000"/>
    <numFmt numFmtId="169" formatCode="0.000"/>
  </numFmts>
  <fonts count="48">
    <font>
      <sz val="11"/>
      <color theme="1"/>
      <name val="Calibri"/>
      <family val="2"/>
      <scheme val="minor"/>
    </font>
    <font>
      <b/>
      <sz val="8"/>
      <color rgb="FF0000FF"/>
      <name val="Arial"/>
      <family val="2"/>
    </font>
    <font>
      <b/>
      <sz val="10"/>
      <color theme="1"/>
      <name val="Humnst777 Lt BT"/>
      <family val="2"/>
    </font>
    <font>
      <sz val="10"/>
      <color theme="1"/>
      <name val="Humnst777 Lt BT"/>
      <family val="2"/>
    </font>
    <font>
      <i/>
      <sz val="10"/>
      <color theme="1"/>
      <name val="Humnst777 Lt BT"/>
      <family val="2"/>
    </font>
    <font>
      <sz val="11"/>
      <color theme="1"/>
      <name val="Humnst777 Lt BT"/>
      <family val="2"/>
    </font>
    <font>
      <b/>
      <sz val="11"/>
      <color theme="1"/>
      <name val="Humnst777 Lt BT"/>
      <family val="2"/>
    </font>
    <font>
      <b/>
      <sz val="14"/>
      <color theme="1"/>
      <name val="Humnst777 Lt BT"/>
      <family val="2"/>
    </font>
    <font>
      <b/>
      <sz val="12"/>
      <color theme="1"/>
      <name val="Humnst777 Lt BT"/>
      <family val="2"/>
    </font>
    <font>
      <i/>
      <sz val="11"/>
      <color theme="1"/>
      <name val="Humnst777 Lt BT"/>
      <family val="2"/>
    </font>
    <font>
      <b/>
      <i/>
      <sz val="11"/>
      <color theme="1"/>
      <name val="Humnst777 Lt BT"/>
      <family val="2"/>
    </font>
    <font>
      <sz val="11"/>
      <name val="Humnst777 Lt BT"/>
      <family val="2"/>
    </font>
    <font>
      <b/>
      <sz val="11"/>
      <name val="Humnst777 Lt BT"/>
      <family val="2"/>
    </font>
    <font>
      <sz val="10"/>
      <color rgb="FFFF0000"/>
      <name val="Humnst777 Lt BT"/>
      <family val="2"/>
    </font>
    <font>
      <sz val="10"/>
      <color rgb="FF000000"/>
      <name val="Humnst777 Lt BT"/>
      <family val="2"/>
    </font>
    <font>
      <b/>
      <i/>
      <sz val="14"/>
      <color theme="1"/>
      <name val="Humnst777 Lt BT"/>
      <family val="2"/>
    </font>
    <font>
      <sz val="11"/>
      <color rgb="FFFF0000"/>
      <name val="Humnst777 Lt BT"/>
      <family val="2"/>
    </font>
    <font>
      <b/>
      <sz val="10"/>
      <color rgb="FF000000"/>
      <name val="Humnst777 Lt BT"/>
      <family val="2"/>
    </font>
    <font>
      <b/>
      <sz val="15"/>
      <color theme="3"/>
      <name val="Calibri"/>
      <family val="2"/>
      <scheme val="minor"/>
    </font>
    <font>
      <b/>
      <sz val="11"/>
      <color rgb="FF0066CC"/>
      <name val="Humnst777 Lt BT"/>
      <family val="2"/>
    </font>
    <font>
      <sz val="10"/>
      <color rgb="FF000000"/>
      <name val="Arial"/>
      <family val="2"/>
    </font>
    <font>
      <b/>
      <sz val="10"/>
      <color rgb="FF0066CC"/>
      <name val="Humnst777 Lt BT"/>
      <family val="2"/>
    </font>
    <font>
      <b/>
      <sz val="8"/>
      <color rgb="FF000000"/>
      <name val="Arial"/>
      <family val="2"/>
    </font>
    <font>
      <b/>
      <sz val="10"/>
      <color rgb="FFFFFFFF"/>
      <name val="Humnst777 Lt BT"/>
      <family val="2"/>
    </font>
    <font>
      <b/>
      <i/>
      <sz val="10"/>
      <color rgb="FF0070C0"/>
      <name val="Humnst777 Lt BT"/>
      <family val="2"/>
    </font>
    <font>
      <b/>
      <sz val="10"/>
      <color rgb="FF0070C0"/>
      <name val="Humnst777 Lt BT"/>
      <family val="2"/>
    </font>
    <font>
      <b/>
      <i/>
      <sz val="10"/>
      <color rgb="FF000000"/>
      <name val="Humnst777 Lt BT"/>
      <family val="2"/>
    </font>
    <font>
      <b/>
      <i/>
      <sz val="10"/>
      <color rgb="FF0066CC"/>
      <name val="Humnst777 Lt BT"/>
      <family val="2"/>
    </font>
    <font>
      <sz val="10"/>
      <color rgb="FF0066CC"/>
      <name val="Humnst777 Lt BT"/>
      <family val="2"/>
    </font>
    <font>
      <sz val="12"/>
      <name val="Humnst777 Lt BT"/>
      <family val="2"/>
    </font>
    <font>
      <b/>
      <sz val="12"/>
      <name val="Humnst777 Lt BT"/>
      <family val="2"/>
    </font>
    <font>
      <b/>
      <sz val="14"/>
      <name val="Humnst777 Lt BT"/>
      <family val="2"/>
    </font>
    <font>
      <sz val="10"/>
      <name val="Humnst777 Lt BT"/>
      <family val="2"/>
    </font>
    <font>
      <b/>
      <sz val="10"/>
      <name val="Humnst777 Lt BT"/>
      <family val="2"/>
    </font>
    <font>
      <b/>
      <i/>
      <sz val="10"/>
      <name val="Humnst777 Lt BT"/>
      <family val="2"/>
    </font>
    <font>
      <sz val="11"/>
      <color theme="7" tint="-0.249977111117893"/>
      <name val="Humnst777 Lt BT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1"/>
      <name val="Humnst777 Lt BT"/>
      <family val="2"/>
    </font>
    <font>
      <b/>
      <i/>
      <sz val="10"/>
      <color theme="1"/>
      <name val="Humnst777 Lt BT"/>
      <family val="2"/>
    </font>
    <font>
      <b/>
      <vertAlign val="superscript"/>
      <sz val="10"/>
      <name val="Humnst777 Lt BT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vertAlign val="superscript"/>
      <sz val="10"/>
      <color theme="1"/>
      <name val="Humnst777 Lt BT"/>
      <family val="2"/>
    </font>
    <font>
      <b/>
      <vertAlign val="superscript"/>
      <sz val="14"/>
      <color theme="1"/>
      <name val="Humnst777 Lt BT"/>
      <family val="2"/>
    </font>
    <font>
      <b/>
      <vertAlign val="superscript"/>
      <sz val="11"/>
      <name val="Humnst777 Lt BT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9999FF"/>
        <bgColor rgb="FF9999FF"/>
      </patternFill>
    </fill>
    <fill>
      <patternFill patternType="solid">
        <fgColor rgb="FF305496"/>
        <bgColor rgb="FF305496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2F2F2"/>
      </patternFill>
    </fill>
    <fill>
      <patternFill patternType="solid">
        <fgColor theme="6" tint="0.39997558519241921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00FF"/>
      </bottom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thick">
        <color rgb="FF002060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70C0"/>
      </right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/>
      <top style="thick">
        <color rgb="FF00206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/>
      <right/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/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21">
    <xf numFmtId="0" fontId="0" fillId="0" borderId="0"/>
    <xf numFmtId="0" fontId="1" fillId="0" borderId="0" applyNumberFormat="0" applyBorder="0" applyProtection="0"/>
    <xf numFmtId="0" fontId="18" fillId="0" borderId="43" applyNumberFormat="0" applyFill="0" applyAlignment="0" applyProtection="0"/>
    <xf numFmtId="0" fontId="1" fillId="0" borderId="45" applyNumberFormat="0" applyProtection="0">
      <alignment horizontal="right"/>
    </xf>
    <xf numFmtId="0" fontId="20" fillId="0" borderId="0" applyNumberFormat="0" applyBorder="0" applyProtection="0"/>
    <xf numFmtId="0" fontId="22" fillId="4" borderId="0" applyNumberFormat="0" applyBorder="0" applyProtection="0">
      <alignment horizontal="right" vertical="top" wrapText="1"/>
    </xf>
    <xf numFmtId="167" fontId="22" fillId="4" borderId="56" applyProtection="0">
      <alignment wrapText="1"/>
    </xf>
    <xf numFmtId="9" fontId="20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6" fillId="0" borderId="0"/>
    <xf numFmtId="0" fontId="38" fillId="0" borderId="0"/>
    <xf numFmtId="0" fontId="39" fillId="0" borderId="0"/>
    <xf numFmtId="0" fontId="36" fillId="0" borderId="0"/>
    <xf numFmtId="43" fontId="37" fillId="0" borderId="0" applyFont="0" applyFill="0" applyBorder="0" applyAlignment="0" applyProtection="0"/>
    <xf numFmtId="0" fontId="38" fillId="0" borderId="0"/>
    <xf numFmtId="43" fontId="37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3" fillId="0" borderId="0"/>
    <xf numFmtId="0" fontId="44" fillId="0" borderId="0"/>
  </cellStyleXfs>
  <cellXfs count="341">
    <xf numFmtId="0" fontId="0" fillId="0" borderId="0" xfId="0"/>
    <xf numFmtId="0" fontId="5" fillId="0" borderId="0" xfId="0" applyFont="1"/>
    <xf numFmtId="0" fontId="6" fillId="0" borderId="0" xfId="0" applyFont="1"/>
    <xf numFmtId="164" fontId="5" fillId="0" borderId="0" xfId="0" applyNumberFormat="1" applyFont="1"/>
    <xf numFmtId="0" fontId="7" fillId="0" borderId="0" xfId="0" applyFont="1"/>
    <xf numFmtId="164" fontId="5" fillId="2" borderId="0" xfId="0" applyNumberFormat="1" applyFont="1" applyFill="1" applyBorder="1"/>
    <xf numFmtId="0" fontId="6" fillId="2" borderId="11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164" fontId="6" fillId="2" borderId="0" xfId="0" applyNumberFormat="1" applyFont="1" applyFill="1" applyBorder="1"/>
    <xf numFmtId="164" fontId="5" fillId="2" borderId="17" xfId="0" applyNumberFormat="1" applyFont="1" applyFill="1" applyBorder="1"/>
    <xf numFmtId="0" fontId="5" fillId="2" borderId="16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0" xfId="0" applyFont="1" applyFill="1" applyBorder="1"/>
    <xf numFmtId="164" fontId="5" fillId="2" borderId="12" xfId="0" applyNumberFormat="1" applyFont="1" applyFill="1" applyBorder="1"/>
    <xf numFmtId="164" fontId="5" fillId="2" borderId="13" xfId="0" applyNumberFormat="1" applyFont="1" applyFill="1" applyBorder="1"/>
    <xf numFmtId="0" fontId="6" fillId="2" borderId="18" xfId="0" applyFont="1" applyFill="1" applyBorder="1"/>
    <xf numFmtId="0" fontId="6" fillId="2" borderId="19" xfId="0" applyFont="1" applyFill="1" applyBorder="1"/>
    <xf numFmtId="0" fontId="5" fillId="2" borderId="16" xfId="0" applyFont="1" applyFill="1" applyBorder="1"/>
    <xf numFmtId="164" fontId="6" fillId="2" borderId="21" xfId="0" applyNumberFormat="1" applyFont="1" applyFill="1" applyBorder="1"/>
    <xf numFmtId="0" fontId="6" fillId="2" borderId="22" xfId="0" applyFont="1" applyFill="1" applyBorder="1"/>
    <xf numFmtId="0" fontId="5" fillId="2" borderId="23" xfId="0" applyFont="1" applyFill="1" applyBorder="1"/>
    <xf numFmtId="0" fontId="6" fillId="2" borderId="24" xfId="0" applyFont="1" applyFill="1" applyBorder="1"/>
    <xf numFmtId="164" fontId="6" fillId="2" borderId="8" xfId="0" applyNumberFormat="1" applyFont="1" applyFill="1" applyBorder="1"/>
    <xf numFmtId="0" fontId="5" fillId="2" borderId="18" xfId="0" applyFont="1" applyFill="1" applyBorder="1" applyAlignment="1">
      <alignment horizontal="left"/>
    </xf>
    <xf numFmtId="164" fontId="5" fillId="2" borderId="19" xfId="0" applyNumberFormat="1" applyFont="1" applyFill="1" applyBorder="1"/>
    <xf numFmtId="164" fontId="6" fillId="2" borderId="15" xfId="0" applyNumberFormat="1" applyFont="1" applyFill="1" applyBorder="1"/>
    <xf numFmtId="0" fontId="6" fillId="2" borderId="21" xfId="0" applyFont="1" applyFill="1" applyBorder="1"/>
    <xf numFmtId="0" fontId="6" fillId="2" borderId="25" xfId="0" applyFont="1" applyFill="1" applyBorder="1"/>
    <xf numFmtId="0" fontId="6" fillId="2" borderId="26" xfId="0" applyFont="1" applyFill="1" applyBorder="1"/>
    <xf numFmtId="0" fontId="6" fillId="2" borderId="9" xfId="0" applyFont="1" applyFill="1" applyBorder="1"/>
    <xf numFmtId="0" fontId="6" fillId="2" borderId="27" xfId="0" applyFont="1" applyFill="1" applyBorder="1"/>
    <xf numFmtId="0" fontId="11" fillId="2" borderId="16" xfId="0" applyFont="1" applyFill="1" applyBorder="1"/>
    <xf numFmtId="164" fontId="11" fillId="2" borderId="0" xfId="0" applyNumberFormat="1" applyFont="1" applyFill="1" applyBorder="1"/>
    <xf numFmtId="164" fontId="6" fillId="2" borderId="25" xfId="0" applyNumberFormat="1" applyFont="1" applyFill="1" applyBorder="1"/>
    <xf numFmtId="0" fontId="12" fillId="2" borderId="20" xfId="0" applyFont="1" applyFill="1" applyBorder="1"/>
    <xf numFmtId="0" fontId="12" fillId="2" borderId="16" xfId="0" applyFont="1" applyFill="1" applyBorder="1"/>
    <xf numFmtId="0" fontId="11" fillId="2" borderId="16" xfId="0" applyFont="1" applyFill="1" applyBorder="1" applyAlignment="1">
      <alignment horizontal="left"/>
    </xf>
    <xf numFmtId="0" fontId="11" fillId="2" borderId="18" xfId="0" applyFont="1" applyFill="1" applyBorder="1" applyAlignment="1">
      <alignment horizontal="left"/>
    </xf>
    <xf numFmtId="0" fontId="11" fillId="0" borderId="3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7" fillId="0" borderId="0" xfId="0" applyFont="1" applyAlignment="1"/>
    <xf numFmtId="0" fontId="3" fillId="0" borderId="31" xfId="0" applyFont="1" applyBorder="1" applyAlignment="1">
      <alignment vertical="center" wrapText="1"/>
    </xf>
    <xf numFmtId="0" fontId="2" fillId="0" borderId="31" xfId="0" applyFont="1" applyBorder="1" applyAlignment="1">
      <alignment vertical="center"/>
    </xf>
    <xf numFmtId="0" fontId="4" fillId="0" borderId="31" xfId="0" applyFont="1" applyBorder="1" applyAlignment="1">
      <alignment horizontal="left" vertical="center" indent="5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164" fontId="6" fillId="2" borderId="17" xfId="0" applyNumberFormat="1" applyFont="1" applyFill="1" applyBorder="1"/>
    <xf numFmtId="0" fontId="10" fillId="2" borderId="16" xfId="0" applyFont="1" applyFill="1" applyBorder="1" applyAlignment="1">
      <alignment horizontal="left" indent="1"/>
    </xf>
    <xf numFmtId="0" fontId="9" fillId="2" borderId="16" xfId="0" applyFont="1" applyFill="1" applyBorder="1" applyAlignment="1">
      <alignment horizontal="left" wrapText="1" indent="1"/>
    </xf>
    <xf numFmtId="0" fontId="9" fillId="2" borderId="16" xfId="0" applyFont="1" applyFill="1" applyBorder="1" applyAlignment="1">
      <alignment horizontal="left" indent="1"/>
    </xf>
    <xf numFmtId="0" fontId="5" fillId="2" borderId="16" xfId="0" applyFont="1" applyFill="1" applyBorder="1" applyAlignment="1">
      <alignment horizontal="left" indent="1"/>
    </xf>
    <xf numFmtId="0" fontId="11" fillId="2" borderId="16" xfId="0" applyFont="1" applyFill="1" applyBorder="1" applyAlignment="1">
      <alignment horizontal="left" indent="1"/>
    </xf>
    <xf numFmtId="164" fontId="13" fillId="0" borderId="0" xfId="0" applyNumberFormat="1" applyFont="1" applyAlignment="1">
      <alignment horizontal="left" wrapText="1"/>
    </xf>
    <xf numFmtId="0" fontId="14" fillId="0" borderId="0" xfId="0" applyFont="1"/>
    <xf numFmtId="164" fontId="14" fillId="0" borderId="0" xfId="0" applyNumberFormat="1" applyFont="1" applyAlignment="1">
      <alignment horizontal="left" wrapText="1"/>
    </xf>
    <xf numFmtId="0" fontId="16" fillId="0" borderId="0" xfId="0" applyFont="1"/>
    <xf numFmtId="164" fontId="14" fillId="0" borderId="0" xfId="0" applyNumberFormat="1" applyFont="1" applyAlignment="1">
      <alignment horizontal="left"/>
    </xf>
    <xf numFmtId="0" fontId="15" fillId="0" borderId="0" xfId="0" applyFont="1"/>
    <xf numFmtId="0" fontId="15" fillId="0" borderId="12" xfId="0" applyFont="1" applyBorder="1"/>
    <xf numFmtId="3" fontId="19" fillId="0" borderId="0" xfId="2" applyNumberFormat="1" applyFont="1" applyBorder="1" applyProtection="1">
      <protection locked="0"/>
    </xf>
    <xf numFmtId="164" fontId="17" fillId="0" borderId="0" xfId="0" applyNumberFormat="1" applyFont="1" applyAlignment="1">
      <alignment horizontal="right" wrapText="1"/>
    </xf>
    <xf numFmtId="0" fontId="17" fillId="0" borderId="44" xfId="0" applyFont="1" applyBorder="1" applyAlignment="1">
      <alignment horizontal="center" wrapText="1"/>
    </xf>
    <xf numFmtId="164" fontId="21" fillId="0" borderId="0" xfId="3" applyNumberFormat="1" applyFont="1" applyBorder="1" applyProtection="1">
      <alignment horizontal="right"/>
      <protection locked="0"/>
    </xf>
    <xf numFmtId="0" fontId="14" fillId="0" borderId="46" xfId="0" applyFont="1" applyBorder="1"/>
    <xf numFmtId="0" fontId="14" fillId="0" borderId="46" xfId="0" applyFont="1" applyBorder="1" applyAlignment="1">
      <alignment vertical="center"/>
    </xf>
    <xf numFmtId="164" fontId="17" fillId="3" borderId="48" xfId="5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vertical="center"/>
    </xf>
    <xf numFmtId="3" fontId="23" fillId="5" borderId="52" xfId="1" applyNumberFormat="1" applyFont="1" applyFill="1" applyBorder="1" applyAlignment="1" applyProtection="1">
      <alignment vertical="center"/>
      <protection locked="0"/>
    </xf>
    <xf numFmtId="164" fontId="17" fillId="5" borderId="53" xfId="0" applyNumberFormat="1" applyFont="1" applyFill="1" applyBorder="1" applyAlignment="1">
      <alignment horizontal="right"/>
    </xf>
    <xf numFmtId="3" fontId="21" fillId="0" borderId="0" xfId="1" applyNumberFormat="1" applyFont="1" applyProtection="1">
      <protection locked="0"/>
    </xf>
    <xf numFmtId="164" fontId="14" fillId="0" borderId="0" xfId="0" applyNumberFormat="1" applyFont="1" applyAlignment="1">
      <alignment horizontal="right"/>
    </xf>
    <xf numFmtId="164" fontId="14" fillId="0" borderId="46" xfId="0" applyNumberFormat="1" applyFont="1" applyBorder="1" applyAlignment="1">
      <alignment horizontal="right"/>
    </xf>
    <xf numFmtId="164" fontId="17" fillId="0" borderId="46" xfId="0" applyNumberFormat="1" applyFont="1" applyBorder="1" applyAlignment="1">
      <alignment horizontal="right"/>
    </xf>
    <xf numFmtId="3" fontId="17" fillId="6" borderId="55" xfId="5" applyNumberFormat="1" applyFont="1" applyFill="1" applyBorder="1" applyAlignment="1" applyProtection="1">
      <alignment horizontal="left" wrapText="1"/>
      <protection locked="0"/>
    </xf>
    <xf numFmtId="164" fontId="17" fillId="6" borderId="57" xfId="6" applyNumberFormat="1" applyFont="1" applyFill="1" applyBorder="1" applyAlignment="1" applyProtection="1">
      <alignment horizontal="right"/>
      <protection locked="0"/>
    </xf>
    <xf numFmtId="164" fontId="17" fillId="0" borderId="59" xfId="6" applyNumberFormat="1" applyFont="1" applyFill="1" applyBorder="1" applyAlignment="1" applyProtection="1">
      <alignment horizontal="right"/>
      <protection locked="0"/>
    </xf>
    <xf numFmtId="3" fontId="21" fillId="7" borderId="54" xfId="1" applyNumberFormat="1" applyFont="1" applyFill="1" applyBorder="1" applyProtection="1">
      <protection locked="0"/>
    </xf>
    <xf numFmtId="164" fontId="14" fillId="7" borderId="46" xfId="0" applyNumberFormat="1" applyFont="1" applyFill="1" applyBorder="1" applyAlignment="1">
      <alignment horizontal="right"/>
    </xf>
    <xf numFmtId="3" fontId="24" fillId="7" borderId="54" xfId="1" applyNumberFormat="1" applyFont="1" applyFill="1" applyBorder="1" applyProtection="1">
      <protection locked="0"/>
    </xf>
    <xf numFmtId="164" fontId="25" fillId="7" borderId="46" xfId="0" applyNumberFormat="1" applyFont="1" applyFill="1" applyBorder="1" applyAlignment="1">
      <alignment horizontal="right"/>
    </xf>
    <xf numFmtId="0" fontId="17" fillId="0" borderId="46" xfId="0" applyFont="1" applyBorder="1"/>
    <xf numFmtId="0" fontId="17" fillId="0" borderId="0" xfId="0" applyFont="1"/>
    <xf numFmtId="3" fontId="17" fillId="3" borderId="50" xfId="5" applyNumberFormat="1" applyFont="1" applyFill="1" applyBorder="1" applyAlignment="1" applyProtection="1">
      <alignment horizontal="left" wrapText="1"/>
      <protection locked="0"/>
    </xf>
    <xf numFmtId="164" fontId="17" fillId="3" borderId="48" xfId="6" applyNumberFormat="1" applyFont="1" applyFill="1" applyBorder="1" applyAlignment="1" applyProtection="1">
      <alignment horizontal="right"/>
      <protection locked="0"/>
    </xf>
    <xf numFmtId="3" fontId="17" fillId="6" borderId="58" xfId="5" applyNumberFormat="1" applyFont="1" applyFill="1" applyBorder="1" applyAlignment="1" applyProtection="1">
      <alignment horizontal="left" wrapText="1"/>
      <protection locked="0"/>
    </xf>
    <xf numFmtId="3" fontId="17" fillId="6" borderId="62" xfId="5" applyNumberFormat="1" applyFont="1" applyFill="1" applyBorder="1" applyAlignment="1" applyProtection="1">
      <alignment horizontal="left" wrapText="1"/>
      <protection locked="0"/>
    </xf>
    <xf numFmtId="164" fontId="17" fillId="6" borderId="62" xfId="6" applyNumberFormat="1" applyFont="1" applyFill="1" applyBorder="1" applyAlignment="1" applyProtection="1">
      <alignment horizontal="right"/>
      <protection locked="0"/>
    </xf>
    <xf numFmtId="164" fontId="24" fillId="7" borderId="46" xfId="0" applyNumberFormat="1" applyFont="1" applyFill="1" applyBorder="1" applyAlignment="1">
      <alignment horizontal="right"/>
    </xf>
    <xf numFmtId="164" fontId="17" fillId="6" borderId="61" xfId="6" applyNumberFormat="1" applyFont="1" applyFill="1" applyBorder="1" applyAlignment="1" applyProtection="1">
      <alignment horizontal="right"/>
      <protection locked="0"/>
    </xf>
    <xf numFmtId="164" fontId="14" fillId="0" borderId="60" xfId="0" applyNumberFormat="1" applyFont="1" applyBorder="1" applyAlignment="1">
      <alignment wrapText="1"/>
    </xf>
    <xf numFmtId="3" fontId="17" fillId="3" borderId="47" xfId="5" applyNumberFormat="1" applyFont="1" applyFill="1" applyBorder="1" applyAlignment="1" applyProtection="1">
      <alignment horizontal="left" wrapText="1"/>
      <protection locked="0"/>
    </xf>
    <xf numFmtId="164" fontId="17" fillId="3" borderId="51" xfId="6" applyNumberFormat="1" applyFont="1" applyFill="1" applyBorder="1" applyAlignment="1" applyProtection="1">
      <alignment horizontal="right"/>
      <protection locked="0"/>
    </xf>
    <xf numFmtId="164" fontId="14" fillId="0" borderId="54" xfId="0" applyNumberFormat="1" applyFont="1" applyBorder="1" applyAlignment="1">
      <alignment wrapText="1"/>
    </xf>
    <xf numFmtId="3" fontId="17" fillId="3" borderId="60" xfId="5" applyNumberFormat="1" applyFont="1" applyFill="1" applyBorder="1" applyAlignment="1" applyProtection="1">
      <alignment horizontal="left" wrapText="1"/>
      <protection locked="0"/>
    </xf>
    <xf numFmtId="164" fontId="14" fillId="0" borderId="0" xfId="0" applyNumberFormat="1" applyFont="1" applyAlignment="1">
      <alignment horizontal="right" vertical="top"/>
    </xf>
    <xf numFmtId="3" fontId="17" fillId="6" borderId="63" xfId="5" applyNumberFormat="1" applyFont="1" applyFill="1" applyBorder="1" applyAlignment="1" applyProtection="1">
      <alignment horizontal="left" wrapText="1"/>
      <protection locked="0"/>
    </xf>
    <xf numFmtId="164" fontId="14" fillId="0" borderId="0" xfId="0" applyNumberFormat="1" applyFont="1" applyAlignment="1">
      <alignment horizontal="right" vertical="center"/>
    </xf>
    <xf numFmtId="3" fontId="17" fillId="3" borderId="52" xfId="5" applyNumberFormat="1" applyFont="1" applyFill="1" applyBorder="1" applyAlignment="1" applyProtection="1">
      <alignment horizontal="left" wrapText="1"/>
      <protection locked="0"/>
    </xf>
    <xf numFmtId="164" fontId="17" fillId="3" borderId="53" xfId="6" applyNumberFormat="1" applyFont="1" applyFill="1" applyBorder="1" applyAlignment="1" applyProtection="1">
      <alignment horizontal="right"/>
      <protection locked="0"/>
    </xf>
    <xf numFmtId="0" fontId="14" fillId="0" borderId="0" xfId="0" applyFont="1" applyAlignment="1">
      <alignment vertical="top"/>
    </xf>
    <xf numFmtId="0" fontId="14" fillId="0" borderId="50" xfId="0" applyFont="1" applyBorder="1" applyAlignment="1">
      <alignment vertical="center"/>
    </xf>
    <xf numFmtId="164" fontId="14" fillId="0" borderId="53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left" vertical="center" indent="2"/>
    </xf>
    <xf numFmtId="3" fontId="21" fillId="0" borderId="52" xfId="1" applyNumberFormat="1" applyFont="1" applyBorder="1" applyProtection="1">
      <protection locked="0"/>
    </xf>
    <xf numFmtId="0" fontId="17" fillId="0" borderId="0" xfId="0" applyFont="1" applyAlignment="1">
      <alignment vertical="center"/>
    </xf>
    <xf numFmtId="3" fontId="28" fillId="0" borderId="0" xfId="1" applyNumberFormat="1" applyFont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164" fontId="14" fillId="0" borderId="64" xfId="0" applyNumberFormat="1" applyFont="1" applyBorder="1" applyAlignment="1">
      <alignment horizontal="left" wrapText="1"/>
    </xf>
    <xf numFmtId="164" fontId="14" fillId="0" borderId="65" xfId="0" applyNumberFormat="1" applyFont="1" applyBorder="1" applyAlignment="1">
      <alignment horizontal="left" wrapText="1"/>
    </xf>
    <xf numFmtId="3" fontId="17" fillId="3" borderId="66" xfId="5" applyNumberFormat="1" applyFont="1" applyFill="1" applyBorder="1" applyAlignment="1" applyProtection="1">
      <alignment horizontal="left" wrapText="1"/>
      <protection locked="0"/>
    </xf>
    <xf numFmtId="164" fontId="14" fillId="0" borderId="66" xfId="0" applyNumberFormat="1" applyFont="1" applyBorder="1" applyAlignment="1">
      <alignment horizontal="left" wrapText="1"/>
    </xf>
    <xf numFmtId="3" fontId="17" fillId="6" borderId="67" xfId="5" applyNumberFormat="1" applyFont="1" applyFill="1" applyBorder="1" applyAlignment="1" applyProtection="1">
      <alignment horizontal="left" wrapText="1"/>
      <protection locked="0"/>
    </xf>
    <xf numFmtId="3" fontId="17" fillId="3" borderId="49" xfId="5" applyNumberFormat="1" applyFont="1" applyFill="1" applyBorder="1" applyAlignment="1" applyProtection="1">
      <alignment horizontal="center" wrapText="1"/>
      <protection locked="0"/>
    </xf>
    <xf numFmtId="3" fontId="17" fillId="3" borderId="49" xfId="5" applyNumberFormat="1" applyFont="1" applyFill="1" applyBorder="1" applyAlignment="1" applyProtection="1">
      <alignment horizontal="center" vertical="top" wrapText="1"/>
      <protection locked="0"/>
    </xf>
    <xf numFmtId="165" fontId="14" fillId="0" borderId="0" xfId="7" applyNumberFormat="1" applyFont="1" applyAlignment="1">
      <alignment horizontal="right"/>
    </xf>
    <xf numFmtId="164" fontId="17" fillId="6" borderId="61" xfId="7" applyNumberFormat="1" applyFont="1" applyFill="1" applyBorder="1" applyAlignment="1" applyProtection="1">
      <alignment horizontal="right"/>
      <protection locked="0"/>
    </xf>
    <xf numFmtId="0" fontId="12" fillId="0" borderId="20" xfId="0" applyFont="1" applyBorder="1"/>
    <xf numFmtId="0" fontId="11" fillId="0" borderId="0" xfId="0" applyFont="1"/>
    <xf numFmtId="0" fontId="31" fillId="0" borderId="0" xfId="0" applyFont="1"/>
    <xf numFmtId="164" fontId="32" fillId="0" borderId="0" xfId="0" applyNumberFormat="1" applyFont="1" applyAlignment="1">
      <alignment horizontal="left" wrapText="1"/>
    </xf>
    <xf numFmtId="0" fontId="32" fillId="0" borderId="0" xfId="0" applyFont="1"/>
    <xf numFmtId="164" fontId="32" fillId="0" borderId="2" xfId="0" applyNumberFormat="1" applyFont="1" applyBorder="1" applyAlignment="1">
      <alignment horizontal="right"/>
    </xf>
    <xf numFmtId="164" fontId="11" fillId="0" borderId="2" xfId="0" applyNumberFormat="1" applyFont="1" applyBorder="1"/>
    <xf numFmtId="164" fontId="11" fillId="0" borderId="40" xfId="0" applyNumberFormat="1" applyFont="1" applyBorder="1"/>
    <xf numFmtId="0" fontId="11" fillId="0" borderId="16" xfId="0" applyFont="1" applyBorder="1" applyAlignment="1">
      <alignment wrapText="1"/>
    </xf>
    <xf numFmtId="164" fontId="33" fillId="0" borderId="2" xfId="0" applyNumberFormat="1" applyFont="1" applyBorder="1" applyAlignment="1">
      <alignment horizontal="right"/>
    </xf>
    <xf numFmtId="0" fontId="11" fillId="0" borderId="16" xfId="0" applyFont="1" applyBorder="1"/>
    <xf numFmtId="164" fontId="32" fillId="0" borderId="0" xfId="0" applyNumberFormat="1" applyFont="1" applyAlignment="1">
      <alignment horizontal="left"/>
    </xf>
    <xf numFmtId="0" fontId="11" fillId="0" borderId="1" xfId="0" applyFont="1" applyBorder="1"/>
    <xf numFmtId="0" fontId="32" fillId="0" borderId="1" xfId="0" applyFont="1" applyBorder="1"/>
    <xf numFmtId="0" fontId="5" fillId="0" borderId="12" xfId="0" applyFont="1" applyBorder="1"/>
    <xf numFmtId="164" fontId="14" fillId="0" borderId="0" xfId="0" applyNumberFormat="1" applyFont="1" applyBorder="1" applyAlignment="1">
      <alignment wrapText="1"/>
    </xf>
    <xf numFmtId="3" fontId="21" fillId="9" borderId="54" xfId="1" applyNumberFormat="1" applyFont="1" applyFill="1" applyBorder="1" applyProtection="1">
      <protection locked="0"/>
    </xf>
    <xf numFmtId="164" fontId="14" fillId="9" borderId="46" xfId="0" applyNumberFormat="1" applyFont="1" applyFill="1" applyBorder="1" applyAlignment="1">
      <alignment horizontal="right"/>
    </xf>
    <xf numFmtId="3" fontId="24" fillId="9" borderId="54" xfId="1" applyNumberFormat="1" applyFont="1" applyFill="1" applyBorder="1" applyProtection="1">
      <protection locked="0"/>
    </xf>
    <xf numFmtId="164" fontId="24" fillId="9" borderId="46" xfId="0" applyNumberFormat="1" applyFont="1" applyFill="1" applyBorder="1" applyAlignment="1">
      <alignment horizontal="right"/>
    </xf>
    <xf numFmtId="0" fontId="26" fillId="9" borderId="54" xfId="0" applyFont="1" applyFill="1" applyBorder="1"/>
    <xf numFmtId="164" fontId="26" fillId="9" borderId="46" xfId="0" applyNumberFormat="1" applyFont="1" applyFill="1" applyBorder="1" applyAlignment="1">
      <alignment horizontal="right"/>
    </xf>
    <xf numFmtId="164" fontId="14" fillId="8" borderId="0" xfId="0" applyNumberFormat="1" applyFont="1" applyFill="1" applyAlignment="1">
      <alignment wrapText="1"/>
    </xf>
    <xf numFmtId="164" fontId="14" fillId="8" borderId="46" xfId="0" applyNumberFormat="1" applyFont="1" applyFill="1" applyBorder="1" applyAlignment="1">
      <alignment horizontal="right"/>
    </xf>
    <xf numFmtId="0" fontId="5" fillId="0" borderId="16" xfId="0" applyFont="1" applyBorder="1"/>
    <xf numFmtId="0" fontId="14" fillId="8" borderId="0" xfId="0" applyFont="1" applyFill="1"/>
    <xf numFmtId="164" fontId="14" fillId="8" borderId="0" xfId="0" applyNumberFormat="1" applyFont="1" applyFill="1" applyAlignment="1">
      <alignment horizontal="right"/>
    </xf>
    <xf numFmtId="164" fontId="14" fillId="8" borderId="60" xfId="0" applyNumberFormat="1" applyFont="1" applyFill="1" applyBorder="1" applyAlignment="1">
      <alignment wrapText="1"/>
    </xf>
    <xf numFmtId="164" fontId="14" fillId="8" borderId="51" xfId="0" applyNumberFormat="1" applyFont="1" applyFill="1" applyBorder="1" applyAlignment="1">
      <alignment horizontal="right"/>
    </xf>
    <xf numFmtId="164" fontId="24" fillId="9" borderId="0" xfId="0" applyNumberFormat="1" applyFont="1" applyFill="1" applyAlignment="1">
      <alignment horizontal="right"/>
    </xf>
    <xf numFmtId="0" fontId="6" fillId="0" borderId="20" xfId="0" applyFont="1" applyBorder="1"/>
    <xf numFmtId="0" fontId="6" fillId="0" borderId="6" xfId="0" applyFont="1" applyBorder="1"/>
    <xf numFmtId="3" fontId="33" fillId="9" borderId="52" xfId="1" applyNumberFormat="1" applyFont="1" applyFill="1" applyBorder="1" applyProtection="1">
      <protection locked="0"/>
    </xf>
    <xf numFmtId="164" fontId="32" fillId="9" borderId="53" xfId="0" applyNumberFormat="1" applyFont="1" applyFill="1" applyBorder="1" applyAlignment="1">
      <alignment horizontal="right"/>
    </xf>
    <xf numFmtId="3" fontId="34" fillId="9" borderId="54" xfId="1" applyNumberFormat="1" applyFont="1" applyFill="1" applyBorder="1" applyProtection="1">
      <protection locked="0"/>
    </xf>
    <xf numFmtId="164" fontId="34" fillId="9" borderId="46" xfId="0" applyNumberFormat="1" applyFont="1" applyFill="1" applyBorder="1" applyAlignment="1">
      <alignment horizontal="right"/>
    </xf>
    <xf numFmtId="3" fontId="33" fillId="9" borderId="54" xfId="1" applyNumberFormat="1" applyFont="1" applyFill="1" applyBorder="1" applyProtection="1">
      <protection locked="0"/>
    </xf>
    <xf numFmtId="164" fontId="33" fillId="9" borderId="46" xfId="0" applyNumberFormat="1" applyFont="1" applyFill="1" applyBorder="1" applyAlignment="1">
      <alignment horizontal="right"/>
    </xf>
    <xf numFmtId="0" fontId="32" fillId="8" borderId="54" xfId="0" applyFont="1" applyFill="1" applyBorder="1"/>
    <xf numFmtId="164" fontId="32" fillId="8" borderId="46" xfId="0" applyNumberFormat="1" applyFont="1" applyFill="1" applyBorder="1" applyAlignment="1">
      <alignment horizontal="right"/>
    </xf>
    <xf numFmtId="164" fontId="32" fillId="8" borderId="51" xfId="0" applyNumberFormat="1" applyFont="1" applyFill="1" applyBorder="1" applyAlignment="1">
      <alignment horizontal="right"/>
    </xf>
    <xf numFmtId="3" fontId="27" fillId="9" borderId="54" xfId="1" applyNumberFormat="1" applyFont="1" applyFill="1" applyBorder="1" applyProtection="1">
      <protection locked="0"/>
    </xf>
    <xf numFmtId="0" fontId="14" fillId="8" borderId="60" xfId="0" applyFont="1" applyFill="1" applyBorder="1"/>
    <xf numFmtId="3" fontId="21" fillId="9" borderId="52" xfId="1" applyNumberFormat="1" applyFont="1" applyFill="1" applyBorder="1" applyProtection="1">
      <protection locked="0"/>
    </xf>
    <xf numFmtId="164" fontId="14" fillId="9" borderId="53" xfId="0" applyNumberFormat="1" applyFont="1" applyFill="1" applyBorder="1" applyAlignment="1">
      <alignment horizontal="right"/>
    </xf>
    <xf numFmtId="0" fontId="14" fillId="8" borderId="54" xfId="0" applyFont="1" applyFill="1" applyBorder="1"/>
    <xf numFmtId="164" fontId="14" fillId="8" borderId="54" xfId="0" applyNumberFormat="1" applyFont="1" applyFill="1" applyBorder="1" applyAlignment="1">
      <alignment wrapText="1"/>
    </xf>
    <xf numFmtId="0" fontId="6" fillId="0" borderId="24" xfId="0" applyFont="1" applyBorder="1"/>
    <xf numFmtId="0" fontId="12" fillId="10" borderId="24" xfId="0" applyFont="1" applyFill="1" applyBorder="1"/>
    <xf numFmtId="0" fontId="11" fillId="10" borderId="8" xfId="0" applyFont="1" applyFill="1" applyBorder="1"/>
    <xf numFmtId="0" fontId="12" fillId="10" borderId="8" xfId="0" applyFont="1" applyFill="1" applyBorder="1"/>
    <xf numFmtId="0" fontId="30" fillId="10" borderId="11" xfId="0" applyFont="1" applyFill="1" applyBorder="1"/>
    <xf numFmtId="0" fontId="29" fillId="10" borderId="12" xfId="0" applyFont="1" applyFill="1" applyBorder="1"/>
    <xf numFmtId="0" fontId="30" fillId="10" borderId="12" xfId="0" applyFont="1" applyFill="1" applyBorder="1"/>
    <xf numFmtId="0" fontId="30" fillId="10" borderId="14" xfId="0" applyFont="1" applyFill="1" applyBorder="1"/>
    <xf numFmtId="0" fontId="29" fillId="10" borderId="7" xfId="0" applyFont="1" applyFill="1" applyBorder="1"/>
    <xf numFmtId="0" fontId="30" fillId="10" borderId="7" xfId="0" applyFont="1" applyFill="1" applyBorder="1"/>
    <xf numFmtId="0" fontId="11" fillId="0" borderId="16" xfId="0" applyFont="1" applyBorder="1" applyAlignment="1">
      <alignment horizontal="left"/>
    </xf>
    <xf numFmtId="0" fontId="12" fillId="0" borderId="12" xfId="0" applyFont="1" applyBorder="1" applyAlignment="1">
      <alignment wrapText="1"/>
    </xf>
    <xf numFmtId="0" fontId="5" fillId="0" borderId="0" xfId="0" applyFont="1" applyFill="1"/>
    <xf numFmtId="0" fontId="32" fillId="0" borderId="0" xfId="0" applyFont="1" applyFill="1"/>
    <xf numFmtId="0" fontId="11" fillId="0" borderId="11" xfId="0" applyFont="1" applyFill="1" applyBorder="1" applyAlignment="1">
      <alignment wrapText="1"/>
    </xf>
    <xf numFmtId="0" fontId="5" fillId="0" borderId="12" xfId="0" applyFont="1" applyFill="1" applyBorder="1"/>
    <xf numFmtId="166" fontId="6" fillId="0" borderId="6" xfId="0" applyNumberFormat="1" applyFont="1" applyFill="1" applyBorder="1"/>
    <xf numFmtId="9" fontId="35" fillId="0" borderId="34" xfId="0" applyNumberFormat="1" applyFont="1" applyBorder="1" applyAlignment="1">
      <alignment vertical="center" wrapText="1"/>
    </xf>
    <xf numFmtId="9" fontId="35" fillId="0" borderId="35" xfId="0" applyNumberFormat="1" applyFont="1" applyBorder="1" applyAlignment="1">
      <alignment vertical="center" wrapText="1"/>
    </xf>
    <xf numFmtId="4" fontId="12" fillId="0" borderId="0" xfId="0" applyNumberFormat="1" applyFont="1" applyBorder="1"/>
    <xf numFmtId="0" fontId="11" fillId="0" borderId="16" xfId="0" applyFont="1" applyFill="1" applyBorder="1"/>
    <xf numFmtId="0" fontId="11" fillId="0" borderId="0" xfId="0" applyFont="1" applyFill="1"/>
    <xf numFmtId="0" fontId="12" fillId="0" borderId="20" xfId="0" applyFont="1" applyFill="1" applyBorder="1"/>
    <xf numFmtId="0" fontId="11" fillId="0" borderId="1" xfId="0" applyFont="1" applyFill="1" applyBorder="1"/>
    <xf numFmtId="0" fontId="3" fillId="0" borderId="0" xfId="0" applyFont="1"/>
    <xf numFmtId="166" fontId="12" fillId="0" borderId="3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0" fontId="11" fillId="2" borderId="4" xfId="0" applyFont="1" applyFill="1" applyBorder="1"/>
    <xf numFmtId="164" fontId="6" fillId="2" borderId="4" xfId="0" applyNumberFormat="1" applyFont="1" applyFill="1" applyBorder="1"/>
    <xf numFmtId="164" fontId="6" fillId="2" borderId="23" xfId="0" applyNumberFormat="1" applyFont="1" applyFill="1" applyBorder="1"/>
    <xf numFmtId="0" fontId="6" fillId="2" borderId="68" xfId="0" applyFont="1" applyFill="1" applyBorder="1"/>
    <xf numFmtId="164" fontId="6" fillId="2" borderId="70" xfId="0" applyNumberFormat="1" applyFont="1" applyFill="1" applyBorder="1"/>
    <xf numFmtId="164" fontId="6" fillId="2" borderId="69" xfId="0" applyNumberFormat="1" applyFont="1" applyFill="1" applyBorder="1"/>
    <xf numFmtId="166" fontId="5" fillId="0" borderId="0" xfId="0" applyNumberFormat="1" applyFont="1"/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5" fillId="0" borderId="1" xfId="0" applyFont="1" applyBorder="1"/>
    <xf numFmtId="164" fontId="3" fillId="0" borderId="2" xfId="0" applyNumberFormat="1" applyFont="1" applyBorder="1"/>
    <xf numFmtId="164" fontId="3" fillId="0" borderId="40" xfId="0" applyNumberFormat="1" applyFont="1" applyBorder="1"/>
    <xf numFmtId="0" fontId="6" fillId="10" borderId="24" xfId="0" applyFont="1" applyFill="1" applyBorder="1"/>
    <xf numFmtId="0" fontId="6" fillId="10" borderId="8" xfId="0" applyFont="1" applyFill="1" applyBorder="1"/>
    <xf numFmtId="0" fontId="3" fillId="0" borderId="16" xfId="0" applyFont="1" applyBorder="1"/>
    <xf numFmtId="0" fontId="2" fillId="0" borderId="16" xfId="0" applyFont="1" applyBorder="1"/>
    <xf numFmtId="0" fontId="41" fillId="0" borderId="16" xfId="0" applyFont="1" applyBorder="1"/>
    <xf numFmtId="0" fontId="32" fillId="0" borderId="16" xfId="0" applyFont="1" applyBorder="1"/>
    <xf numFmtId="166" fontId="30" fillId="10" borderId="7" xfId="0" applyNumberFormat="1" applyFont="1" applyFill="1" applyBorder="1"/>
    <xf numFmtId="166" fontId="30" fillId="10" borderId="15" xfId="0" applyNumberFormat="1" applyFont="1" applyFill="1" applyBorder="1"/>
    <xf numFmtId="0" fontId="7" fillId="0" borderId="11" xfId="0" applyFont="1" applyBorder="1"/>
    <xf numFmtId="0" fontId="6" fillId="0" borderId="1" xfId="0" applyFont="1" applyBorder="1"/>
    <xf numFmtId="0" fontId="5" fillId="0" borderId="8" xfId="0" applyFont="1" applyBorder="1"/>
    <xf numFmtId="0" fontId="5" fillId="0" borderId="42" xfId="0" applyFont="1" applyBorder="1"/>
    <xf numFmtId="166" fontId="5" fillId="2" borderId="0" xfId="0" applyNumberFormat="1" applyFont="1" applyFill="1" applyBorder="1"/>
    <xf numFmtId="166" fontId="5" fillId="2" borderId="10" xfId="0" applyNumberFormat="1" applyFont="1" applyFill="1" applyBorder="1"/>
    <xf numFmtId="168" fontId="6" fillId="0" borderId="6" xfId="0" applyNumberFormat="1" applyFont="1" applyFill="1" applyBorder="1"/>
    <xf numFmtId="166" fontId="35" fillId="0" borderId="34" xfId="0" applyNumberFormat="1" applyFont="1" applyBorder="1" applyAlignment="1">
      <alignment vertical="center" wrapText="1"/>
    </xf>
    <xf numFmtId="0" fontId="6" fillId="0" borderId="12" xfId="0" applyFont="1" applyBorder="1"/>
    <xf numFmtId="0" fontId="14" fillId="0" borderId="2" xfId="0" applyFont="1" applyBorder="1"/>
    <xf numFmtId="0" fontId="32" fillId="0" borderId="2" xfId="0" applyFont="1" applyBorder="1"/>
    <xf numFmtId="0" fontId="3" fillId="0" borderId="2" xfId="0" applyFont="1" applyBorder="1"/>
    <xf numFmtId="0" fontId="5" fillId="0" borderId="41" xfId="0" applyFont="1" applyFill="1" applyBorder="1"/>
    <xf numFmtId="0" fontId="5" fillId="0" borderId="2" xfId="0" applyFont="1" applyBorder="1"/>
    <xf numFmtId="0" fontId="11" fillId="0" borderId="3" xfId="0" applyFont="1" applyBorder="1"/>
    <xf numFmtId="0" fontId="32" fillId="0" borderId="2" xfId="0" applyFont="1" applyFill="1" applyBorder="1"/>
    <xf numFmtId="0" fontId="5" fillId="0" borderId="2" xfId="0" applyFont="1" applyFill="1" applyBorder="1"/>
    <xf numFmtId="0" fontId="32" fillId="0" borderId="3" xfId="0" applyFont="1" applyBorder="1"/>
    <xf numFmtId="0" fontId="11" fillId="0" borderId="2" xfId="0" applyFont="1" applyFill="1" applyBorder="1"/>
    <xf numFmtId="0" fontId="11" fillId="0" borderId="3" xfId="0" applyFont="1" applyFill="1" applyBorder="1"/>
    <xf numFmtId="0" fontId="12" fillId="10" borderId="34" xfId="0" applyFont="1" applyFill="1" applyBorder="1"/>
    <xf numFmtId="0" fontId="6" fillId="0" borderId="12" xfId="0" applyFont="1" applyBorder="1" applyAlignment="1">
      <alignment horizontal="right"/>
    </xf>
    <xf numFmtId="0" fontId="14" fillId="0" borderId="0" xfId="0" applyFont="1" applyBorder="1"/>
    <xf numFmtId="164" fontId="14" fillId="0" borderId="2" xfId="0" applyNumberFormat="1" applyFont="1" applyBorder="1" applyAlignment="1">
      <alignment wrapText="1"/>
    </xf>
    <xf numFmtId="0" fontId="6" fillId="0" borderId="3" xfId="0" applyFont="1" applyBorder="1"/>
    <xf numFmtId="0" fontId="2" fillId="0" borderId="39" xfId="0" applyFont="1" applyBorder="1" applyAlignment="1">
      <alignment horizontal="center" vertical="center"/>
    </xf>
    <xf numFmtId="0" fontId="11" fillId="0" borderId="16" xfId="0" applyFont="1" applyFill="1" applyBorder="1" applyAlignment="1">
      <alignment wrapText="1"/>
    </xf>
    <xf numFmtId="0" fontId="5" fillId="0" borderId="0" xfId="0" applyFont="1" applyFill="1" applyBorder="1"/>
    <xf numFmtId="166" fontId="12" fillId="0" borderId="1" xfId="0" applyNumberFormat="1" applyFont="1" applyFill="1" applyBorder="1" applyAlignment="1">
      <alignment horizontal="right"/>
    </xf>
    <xf numFmtId="0" fontId="6" fillId="0" borderId="26" xfId="0" applyFont="1" applyBorder="1" applyAlignment="1">
      <alignment wrapText="1"/>
    </xf>
    <xf numFmtId="166" fontId="12" fillId="0" borderId="31" xfId="0" applyNumberFormat="1" applyFont="1" applyFill="1" applyBorder="1" applyAlignment="1">
      <alignment horizontal="right"/>
    </xf>
    <xf numFmtId="0" fontId="5" fillId="0" borderId="20" xfId="0" applyFont="1" applyBorder="1"/>
    <xf numFmtId="166" fontId="6" fillId="0" borderId="32" xfId="0" applyNumberFormat="1" applyFont="1" applyFill="1" applyBorder="1"/>
    <xf numFmtId="164" fontId="32" fillId="0" borderId="40" xfId="0" applyNumberFormat="1" applyFont="1" applyBorder="1" applyAlignment="1">
      <alignment horizontal="right"/>
    </xf>
    <xf numFmtId="0" fontId="33" fillId="0" borderId="31" xfId="0" applyFont="1" applyBorder="1" applyAlignment="1">
      <alignment vertical="center"/>
    </xf>
    <xf numFmtId="0" fontId="33" fillId="0" borderId="33" xfId="0" applyFont="1" applyBorder="1" applyAlignment="1">
      <alignment vertical="center"/>
    </xf>
    <xf numFmtId="0" fontId="33" fillId="2" borderId="16" xfId="0" applyFont="1" applyFill="1" applyBorder="1" applyAlignment="1">
      <alignment vertical="center" wrapText="1"/>
    </xf>
    <xf numFmtId="166" fontId="12" fillId="0" borderId="3" xfId="0" applyNumberFormat="1" applyFont="1" applyBorder="1"/>
    <xf numFmtId="166" fontId="12" fillId="0" borderId="32" xfId="0" applyNumberFormat="1" applyFont="1" applyBorder="1"/>
    <xf numFmtId="4" fontId="32" fillId="0" borderId="2" xfId="0" applyNumberFormat="1" applyFont="1" applyBorder="1" applyAlignment="1">
      <alignment horizontal="right"/>
    </xf>
    <xf numFmtId="166" fontId="11" fillId="0" borderId="6" xfId="0" applyNumberFormat="1" applyFont="1" applyFill="1" applyBorder="1" applyAlignment="1">
      <alignment horizontal="right"/>
    </xf>
    <xf numFmtId="164" fontId="11" fillId="0" borderId="3" xfId="0" applyNumberFormat="1" applyFont="1" applyBorder="1"/>
    <xf numFmtId="166" fontId="11" fillId="0" borderId="32" xfId="0" applyNumberFormat="1" applyFont="1" applyBorder="1"/>
    <xf numFmtId="166" fontId="11" fillId="0" borderId="2" xfId="0" applyNumberFormat="1" applyFont="1" applyFill="1" applyBorder="1"/>
    <xf numFmtId="166" fontId="12" fillId="0" borderId="3" xfId="0" applyNumberFormat="1" applyFont="1" applyFill="1" applyBorder="1"/>
    <xf numFmtId="169" fontId="5" fillId="0" borderId="0" xfId="0" applyNumberFormat="1" applyFont="1"/>
    <xf numFmtId="166" fontId="3" fillId="0" borderId="2" xfId="0" applyNumberFormat="1" applyFont="1" applyBorder="1"/>
    <xf numFmtId="166" fontId="30" fillId="10" borderId="12" xfId="0" applyNumberFormat="1" applyFont="1" applyFill="1" applyBorder="1"/>
    <xf numFmtId="166" fontId="11" fillId="0" borderId="38" xfId="0" applyNumberFormat="1" applyFont="1" applyFill="1" applyBorder="1"/>
    <xf numFmtId="166" fontId="11" fillId="0" borderId="71" xfId="0" applyNumberFormat="1" applyFont="1" applyFill="1" applyBorder="1"/>
    <xf numFmtId="166" fontId="30" fillId="10" borderId="13" xfId="0" applyNumberFormat="1" applyFont="1" applyFill="1" applyBorder="1"/>
    <xf numFmtId="166" fontId="6" fillId="2" borderId="0" xfId="0" applyNumberFormat="1" applyFont="1" applyFill="1" applyBorder="1"/>
    <xf numFmtId="166" fontId="6" fillId="0" borderId="42" xfId="0" applyNumberFormat="1" applyFont="1" applyBorder="1"/>
    <xf numFmtId="166" fontId="11" fillId="0" borderId="2" xfId="0" applyNumberFormat="1" applyFont="1" applyBorder="1"/>
    <xf numFmtId="166" fontId="6" fillId="2" borderId="7" xfId="0" applyNumberFormat="1" applyFont="1" applyFill="1" applyBorder="1"/>
    <xf numFmtId="166" fontId="12" fillId="2" borderId="1" xfId="0" applyNumberFormat="1" applyFont="1" applyFill="1" applyBorder="1"/>
    <xf numFmtId="166" fontId="5" fillId="0" borderId="0" xfId="10" applyNumberFormat="1" applyFont="1" applyFill="1" applyBorder="1"/>
    <xf numFmtId="0" fontId="6" fillId="2" borderId="17" xfId="0" applyFont="1" applyFill="1" applyBorder="1"/>
    <xf numFmtId="166" fontId="12" fillId="2" borderId="8" xfId="0" applyNumberFormat="1" applyFont="1" applyFill="1" applyBorder="1"/>
    <xf numFmtId="166" fontId="5" fillId="2" borderId="0" xfId="10" applyNumberFormat="1" applyFont="1" applyFill="1" applyBorder="1"/>
    <xf numFmtId="166" fontId="5" fillId="2" borderId="0" xfId="8" applyNumberFormat="1" applyFont="1" applyFill="1" applyBorder="1"/>
    <xf numFmtId="166" fontId="5" fillId="0" borderId="0" xfId="0" applyNumberFormat="1" applyFont="1" applyFill="1"/>
    <xf numFmtId="0" fontId="5" fillId="0" borderId="0" xfId="0" applyFont="1" applyBorder="1"/>
    <xf numFmtId="0" fontId="3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3" fillId="0" borderId="12" xfId="0" applyFont="1" applyFill="1" applyBorder="1"/>
    <xf numFmtId="0" fontId="3" fillId="0" borderId="0" xfId="0" applyFont="1" applyFill="1" applyBorder="1"/>
    <xf numFmtId="0" fontId="32" fillId="0" borderId="0" xfId="0" applyFont="1" applyAlignment="1">
      <alignment wrapText="1"/>
    </xf>
    <xf numFmtId="0" fontId="5" fillId="2" borderId="10" xfId="0" applyFont="1" applyFill="1" applyBorder="1"/>
    <xf numFmtId="0" fontId="5" fillId="2" borderId="7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8" xfId="0" applyFont="1" applyFill="1" applyBorder="1"/>
    <xf numFmtId="0" fontId="5" fillId="0" borderId="11" xfId="0" applyFont="1" applyBorder="1"/>
    <xf numFmtId="166" fontId="32" fillId="0" borderId="2" xfId="0" applyNumberFormat="1" applyFont="1" applyBorder="1" applyAlignment="1">
      <alignment horizontal="right"/>
    </xf>
    <xf numFmtId="166" fontId="3" fillId="0" borderId="40" xfId="0" applyNumberFormat="1" applyFont="1" applyBorder="1"/>
    <xf numFmtId="166" fontId="5" fillId="0" borderId="5" xfId="0" applyNumberFormat="1" applyFont="1" applyFill="1" applyBorder="1"/>
    <xf numFmtId="166" fontId="5" fillId="0" borderId="2" xfId="0" applyNumberFormat="1" applyFont="1" applyFill="1" applyBorder="1"/>
    <xf numFmtId="166" fontId="5" fillId="0" borderId="40" xfId="0" applyNumberFormat="1" applyFont="1" applyBorder="1"/>
    <xf numFmtId="166" fontId="11" fillId="0" borderId="41" xfId="0" applyNumberFormat="1" applyFont="1" applyFill="1" applyBorder="1"/>
    <xf numFmtId="166" fontId="11" fillId="0" borderId="41" xfId="0" applyNumberFormat="1" applyFont="1" applyBorder="1"/>
    <xf numFmtId="166" fontId="11" fillId="0" borderId="39" xfId="0" applyNumberFormat="1" applyFont="1" applyBorder="1"/>
    <xf numFmtId="166" fontId="12" fillId="0" borderId="32" xfId="0" applyNumberFormat="1" applyFont="1" applyFill="1" applyBorder="1"/>
    <xf numFmtId="166" fontId="12" fillId="10" borderId="34" xfId="0" applyNumberFormat="1" applyFont="1" applyFill="1" applyBorder="1"/>
    <xf numFmtId="166" fontId="11" fillId="0" borderId="3" xfId="0" applyNumberFormat="1" applyFont="1" applyBorder="1"/>
    <xf numFmtId="169" fontId="3" fillId="0" borderId="2" xfId="0" applyNumberFormat="1" applyFont="1" applyBorder="1"/>
    <xf numFmtId="169" fontId="3" fillId="0" borderId="40" xfId="0" applyNumberFormat="1" applyFont="1" applyBorder="1"/>
    <xf numFmtId="166" fontId="6" fillId="10" borderId="34" xfId="0" applyNumberFormat="1" applyFont="1" applyFill="1" applyBorder="1"/>
    <xf numFmtId="166" fontId="11" fillId="0" borderId="12" xfId="0" applyNumberFormat="1" applyFont="1" applyBorder="1"/>
    <xf numFmtId="166" fontId="11" fillId="0" borderId="13" xfId="0" applyNumberFormat="1" applyFont="1" applyBorder="1"/>
    <xf numFmtId="166" fontId="11" fillId="0" borderId="0" xfId="0" applyNumberFormat="1" applyFont="1" applyBorder="1"/>
    <xf numFmtId="166" fontId="11" fillId="0" borderId="17" xfId="0" applyNumberFormat="1" applyFont="1" applyBorder="1"/>
    <xf numFmtId="166" fontId="11" fillId="0" borderId="19" xfId="0" applyNumberFormat="1" applyFont="1" applyBorder="1"/>
    <xf numFmtId="166" fontId="11" fillId="0" borderId="40" xfId="0" applyNumberFormat="1" applyFont="1" applyBorder="1"/>
    <xf numFmtId="166" fontId="11" fillId="0" borderId="40" xfId="0" applyNumberFormat="1" applyFont="1" applyFill="1" applyBorder="1"/>
    <xf numFmtId="166" fontId="12" fillId="10" borderId="35" xfId="0" applyNumberFormat="1" applyFont="1" applyFill="1" applyBorder="1"/>
    <xf numFmtId="166" fontId="6" fillId="0" borderId="21" xfId="0" applyNumberFormat="1" applyFont="1" applyFill="1" applyBorder="1"/>
    <xf numFmtId="166" fontId="6" fillId="0" borderId="25" xfId="0" applyNumberFormat="1" applyFont="1" applyBorder="1"/>
    <xf numFmtId="166" fontId="6" fillId="10" borderId="35" xfId="0" applyNumberFormat="1" applyFont="1" applyFill="1" applyBorder="1"/>
    <xf numFmtId="164" fontId="5" fillId="0" borderId="0" xfId="0" applyNumberFormat="1" applyFont="1" applyFill="1" applyBorder="1"/>
    <xf numFmtId="164" fontId="5" fillId="0" borderId="3" xfId="0" applyNumberFormat="1" applyFont="1" applyBorder="1" applyAlignment="1">
      <alignment horizontal="right" vertical="center"/>
    </xf>
    <xf numFmtId="164" fontId="11" fillId="0" borderId="3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164" fontId="40" fillId="0" borderId="3" xfId="0" applyNumberFormat="1" applyFont="1" applyBorder="1" applyAlignment="1">
      <alignment horizontal="right" vertical="center"/>
    </xf>
    <xf numFmtId="164" fontId="40" fillId="0" borderId="32" xfId="0" applyNumberFormat="1" applyFont="1" applyBorder="1" applyAlignment="1">
      <alignment vertical="center" wrapText="1"/>
    </xf>
    <xf numFmtId="164" fontId="40" fillId="0" borderId="32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vertical="center" wrapText="1"/>
    </xf>
    <xf numFmtId="164" fontId="12" fillId="0" borderId="3" xfId="0" applyNumberFormat="1" applyFont="1" applyBorder="1" applyAlignment="1">
      <alignment horizontal="right" vertical="center"/>
    </xf>
    <xf numFmtId="164" fontId="12" fillId="0" borderId="32" xfId="0" applyNumberFormat="1" applyFont="1" applyBorder="1" applyAlignment="1">
      <alignment horizontal="right" vertical="center"/>
    </xf>
    <xf numFmtId="164" fontId="12" fillId="0" borderId="34" xfId="0" applyNumberFormat="1" applyFont="1" applyBorder="1" applyAlignment="1">
      <alignment horizontal="right" vertical="center"/>
    </xf>
    <xf numFmtId="164" fontId="6" fillId="0" borderId="34" xfId="0" applyNumberFormat="1" applyFont="1" applyBorder="1" applyAlignment="1">
      <alignment horizontal="right" vertical="center"/>
    </xf>
    <xf numFmtId="164" fontId="12" fillId="0" borderId="35" xfId="0" applyNumberFormat="1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5" fillId="0" borderId="0" xfId="0" applyFont="1"/>
    <xf numFmtId="0" fontId="11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17" fillId="3" borderId="47" xfId="4" applyNumberFormat="1" applyFont="1" applyFill="1" applyBorder="1" applyAlignment="1">
      <alignment horizontal="left" vertical="center"/>
    </xf>
  </cellXfs>
  <cellStyles count="21">
    <cellStyle name="Comma 2" xfId="9" xr:uid="{00000000-0005-0000-0000-000000000000}"/>
    <cellStyle name="Comma 2 2" xfId="18" xr:uid="{00000000-0005-0000-0000-000001000000}"/>
    <cellStyle name="Comma 3" xfId="14" xr:uid="{00000000-0005-0000-0000-000002000000}"/>
    <cellStyle name="Comma 4" xfId="16" xr:uid="{00000000-0005-0000-0000-000003000000}"/>
    <cellStyle name="Heading 1" xfId="2" builtinId="16"/>
    <cellStyle name="Normal" xfId="0" builtinId="0"/>
    <cellStyle name="Normal 2" xfId="12" xr:uid="{00000000-0005-0000-0000-000006000000}"/>
    <cellStyle name="Normal 2 2" xfId="15" xr:uid="{00000000-0005-0000-0000-000007000000}"/>
    <cellStyle name="Normal 2 3" xfId="20" xr:uid="{00000000-0005-0000-0000-000008000000}"/>
    <cellStyle name="Normal 3" xfId="11" xr:uid="{00000000-0005-0000-0000-000009000000}"/>
    <cellStyle name="Normal 3 2" xfId="17" xr:uid="{00000000-0005-0000-0000-00000A000000}"/>
    <cellStyle name="Normal 4" xfId="8" xr:uid="{00000000-0005-0000-0000-00000B000000}"/>
    <cellStyle name="Normal 4 2" xfId="19" xr:uid="{00000000-0005-0000-0000-00000C000000}"/>
    <cellStyle name="Normal 6" xfId="10" xr:uid="{00000000-0005-0000-0000-00000D000000}"/>
    <cellStyle name="Normal 8" xfId="13" xr:uid="{00000000-0005-0000-0000-00000E000000}"/>
    <cellStyle name="Normal_PESA 2008 Chapter 9 Tables (Web)" xfId="4" xr:uid="{00000000-0005-0000-0000-00000F000000}"/>
    <cellStyle name="Percent 2" xfId="7" xr:uid="{00000000-0005-0000-0000-000010000000}"/>
    <cellStyle name="Table Header" xfId="5" xr:uid="{00000000-0005-0000-0000-000011000000}"/>
    <cellStyle name="Table Heading 1" xfId="1" xr:uid="{00000000-0005-0000-0000-000012000000}"/>
    <cellStyle name="Table Total Millions" xfId="6" xr:uid="{00000000-0005-0000-0000-000013000000}"/>
    <cellStyle name="Table Units" xfId="3" xr:uid="{00000000-0005-0000-0000-000014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0"/>
  <sheetViews>
    <sheetView tabSelected="1" workbookViewId="0">
      <selection activeCell="B10" sqref="B10:G10"/>
    </sheetView>
  </sheetViews>
  <sheetFormatPr defaultColWidth="8.7265625" defaultRowHeight="14"/>
  <cols>
    <col min="1" max="1" width="8.7265625" style="1"/>
    <col min="2" max="2" width="22" style="1" customWidth="1"/>
    <col min="3" max="7" width="14.81640625" style="1" customWidth="1"/>
    <col min="8" max="16384" width="8.7265625" style="1"/>
  </cols>
  <sheetData>
    <row r="2" spans="2:7" ht="18">
      <c r="B2" s="45" t="s">
        <v>11</v>
      </c>
    </row>
    <row r="3" spans="2:7" ht="14.5" thickBot="1"/>
    <row r="4" spans="2:7" ht="31.5" customHeight="1">
      <c r="B4" s="332" t="s">
        <v>0</v>
      </c>
      <c r="C4" s="333"/>
      <c r="D4" s="333" t="s">
        <v>242</v>
      </c>
      <c r="E4" s="333"/>
      <c r="F4" s="333" t="s">
        <v>231</v>
      </c>
      <c r="G4" s="334"/>
    </row>
    <row r="5" spans="2:7" ht="28">
      <c r="B5" s="42" t="s">
        <v>1</v>
      </c>
      <c r="C5" s="41" t="s">
        <v>2</v>
      </c>
      <c r="D5" s="41" t="s">
        <v>3</v>
      </c>
      <c r="E5" s="41" t="s">
        <v>4</v>
      </c>
      <c r="F5" s="41" t="s">
        <v>3</v>
      </c>
      <c r="G5" s="43" t="s">
        <v>4</v>
      </c>
    </row>
    <row r="6" spans="2:7" ht="42.5" thickBot="1">
      <c r="B6" s="44" t="s">
        <v>12</v>
      </c>
      <c r="C6" s="225">
        <f>'3.3 (a) Cash Grant'!C36</f>
        <v>18249.783298031085</v>
      </c>
      <c r="D6" s="225">
        <f>C6-20791.153052472</f>
        <v>-2541.3697544409151</v>
      </c>
      <c r="E6" s="187">
        <f>D6/C6</f>
        <v>-0.13925479075223299</v>
      </c>
      <c r="F6" s="225">
        <f>C6-16430.5890610784</f>
        <v>1819.1942369526842</v>
      </c>
      <c r="G6" s="188">
        <f>F6/C6</f>
        <v>9.9683059642080879E-2</v>
      </c>
    </row>
    <row r="8" spans="2:7" ht="45" customHeight="1">
      <c r="B8" s="335"/>
      <c r="C8" s="335"/>
      <c r="D8" s="335"/>
      <c r="E8" s="335"/>
      <c r="F8" s="335"/>
      <c r="G8" s="335"/>
    </row>
    <row r="9" spans="2:7" ht="47.65" customHeight="1">
      <c r="B9" s="331"/>
      <c r="C9" s="331"/>
      <c r="D9" s="331"/>
      <c r="E9" s="331"/>
      <c r="F9" s="331"/>
      <c r="G9" s="331"/>
    </row>
    <row r="10" spans="2:7" ht="46.5" customHeight="1">
      <c r="B10" s="331"/>
      <c r="C10" s="331"/>
      <c r="D10" s="331"/>
      <c r="E10" s="331"/>
      <c r="F10" s="331"/>
      <c r="G10" s="331"/>
    </row>
  </sheetData>
  <mergeCells count="6">
    <mergeCell ref="B10:G10"/>
    <mergeCell ref="B4:C4"/>
    <mergeCell ref="D4:E4"/>
    <mergeCell ref="F4:G4"/>
    <mergeCell ref="B8:G8"/>
    <mergeCell ref="B9:G9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36"/>
  <sheetViews>
    <sheetView zoomScaleNormal="100" zoomScaleSheetLayoutView="100" workbookViewId="0">
      <selection activeCell="B15" sqref="B15"/>
    </sheetView>
  </sheetViews>
  <sheetFormatPr defaultColWidth="9.1796875" defaultRowHeight="14"/>
  <cols>
    <col min="1" max="1" width="4.453125" style="1" customWidth="1"/>
    <col min="2" max="2" width="72.453125" style="1" customWidth="1"/>
    <col min="3" max="3" width="12.81640625" style="1" customWidth="1"/>
    <col min="4" max="4" width="2.453125" style="1" customWidth="1"/>
    <col min="5" max="5" width="24.7265625" style="1" bestFit="1" customWidth="1"/>
    <col min="6" max="6" width="14.54296875" style="1" customWidth="1"/>
    <col min="7" max="16384" width="9.1796875" style="1"/>
  </cols>
  <sheetData>
    <row r="2" spans="2:6" ht="18">
      <c r="B2" s="4" t="s">
        <v>343</v>
      </c>
    </row>
    <row r="3" spans="2:6" ht="14.5" thickBot="1"/>
    <row r="4" spans="2:6">
      <c r="B4" s="31" t="s">
        <v>15</v>
      </c>
      <c r="C4" s="32" t="s">
        <v>16</v>
      </c>
      <c r="D4" s="32"/>
      <c r="E4" s="33" t="s">
        <v>17</v>
      </c>
    </row>
    <row r="5" spans="2:6">
      <c r="B5" s="57" t="s">
        <v>18</v>
      </c>
      <c r="C5" s="5">
        <f>'3.3 (b) Control Totals'!C13</f>
        <v>20367.192861279495</v>
      </c>
      <c r="D5" s="5"/>
      <c r="E5" s="12" t="s">
        <v>19</v>
      </c>
      <c r="F5" s="182"/>
    </row>
    <row r="6" spans="2:6">
      <c r="B6" s="57" t="s">
        <v>20</v>
      </c>
      <c r="C6" s="318">
        <f>'3.3 (b) Control Totals'!C20</f>
        <v>1146.81</v>
      </c>
      <c r="D6" s="5"/>
      <c r="E6" s="12" t="s">
        <v>19</v>
      </c>
      <c r="F6" s="279"/>
    </row>
    <row r="7" spans="2:6">
      <c r="B7" s="57" t="s">
        <v>21</v>
      </c>
      <c r="C7" s="35">
        <f>-C17-C18-C19</f>
        <v>2325.3700000000003</v>
      </c>
      <c r="D7" s="5"/>
      <c r="E7" s="12"/>
      <c r="F7" s="196"/>
    </row>
    <row r="8" spans="2:6">
      <c r="B8" s="58" t="s">
        <v>22</v>
      </c>
      <c r="C8" s="35">
        <f>-C20</f>
        <v>150</v>
      </c>
      <c r="D8" s="35"/>
      <c r="E8" s="12"/>
      <c r="F8" s="182"/>
    </row>
    <row r="9" spans="2:6">
      <c r="B9" s="57" t="s">
        <v>23</v>
      </c>
      <c r="C9" s="5">
        <f>'3.3 (b) Control Totals'!C23</f>
        <v>1101</v>
      </c>
      <c r="D9" s="5"/>
      <c r="E9" s="12" t="s">
        <v>19</v>
      </c>
      <c r="F9" s="182"/>
    </row>
    <row r="10" spans="2:6" ht="14.5" thickBot="1">
      <c r="B10" s="24" t="s">
        <v>24</v>
      </c>
      <c r="C10" s="25">
        <f>SUM(C5:C9)</f>
        <v>25090.372861279495</v>
      </c>
      <c r="D10" s="25"/>
      <c r="E10" s="36"/>
    </row>
    <row r="11" spans="2:6">
      <c r="B11" s="10" t="s">
        <v>25</v>
      </c>
      <c r="C11" s="11"/>
      <c r="D11" s="11"/>
      <c r="E11" s="53"/>
    </row>
    <row r="12" spans="2:6">
      <c r="B12" s="54" t="s">
        <v>26</v>
      </c>
      <c r="C12" s="5"/>
      <c r="D12" s="5"/>
      <c r="E12" s="12"/>
    </row>
    <row r="13" spans="2:6" ht="14.5">
      <c r="B13" s="55" t="s">
        <v>27</v>
      </c>
      <c r="C13" s="5">
        <v>-88.8</v>
      </c>
      <c r="D13" s="5"/>
      <c r="E13" s="12"/>
    </row>
    <row r="14" spans="2:6" ht="14.5">
      <c r="B14" s="56" t="s">
        <v>28</v>
      </c>
      <c r="C14" s="5">
        <v>-6.0780000000000003</v>
      </c>
      <c r="D14" s="5"/>
      <c r="E14" s="12"/>
    </row>
    <row r="15" spans="2:6" ht="14.5" thickBot="1">
      <c r="B15" s="24" t="s">
        <v>29</v>
      </c>
      <c r="C15" s="25">
        <f>SUM(C13:C14)</f>
        <v>-94.878</v>
      </c>
      <c r="D15" s="25"/>
      <c r="E15" s="36"/>
    </row>
    <row r="16" spans="2:6">
      <c r="B16" s="54" t="s">
        <v>30</v>
      </c>
      <c r="C16" s="5"/>
      <c r="D16" s="5"/>
      <c r="E16" s="12"/>
    </row>
    <row r="17" spans="2:6" ht="14.5">
      <c r="B17" s="56" t="s">
        <v>31</v>
      </c>
      <c r="C17" s="318">
        <f>-1*SUM('3.3 (b) Control Totals'!C24:C25)</f>
        <v>-263.726</v>
      </c>
      <c r="D17" s="5"/>
      <c r="E17" s="12" t="s">
        <v>19</v>
      </c>
      <c r="F17" s="203"/>
    </row>
    <row r="18" spans="2:6" ht="14.5">
      <c r="B18" s="56" t="s">
        <v>32</v>
      </c>
      <c r="C18" s="35">
        <f>'3.3 (b) Control Totals'!C28*-1</f>
        <v>2.4169999999999998</v>
      </c>
      <c r="D18" s="5"/>
      <c r="E18" s="12" t="s">
        <v>19</v>
      </c>
      <c r="F18" s="196"/>
    </row>
    <row r="19" spans="2:6" ht="14.5">
      <c r="B19" s="56" t="s">
        <v>33</v>
      </c>
      <c r="C19" s="5">
        <f>'3.3 (b) Control Totals'!C26*-1</f>
        <v>-2064.0610000000001</v>
      </c>
      <c r="D19" s="5"/>
      <c r="E19" s="12" t="s">
        <v>19</v>
      </c>
    </row>
    <row r="20" spans="2:6" ht="14.5">
      <c r="B20" s="56" t="s">
        <v>34</v>
      </c>
      <c r="C20" s="5">
        <f>'3.3 (b) Control Totals'!C27*-1</f>
        <v>-150</v>
      </c>
      <c r="D20" s="5"/>
      <c r="E20" s="12" t="s">
        <v>19</v>
      </c>
    </row>
    <row r="21" spans="2:6" ht="14.5" thickBot="1">
      <c r="B21" s="24" t="s">
        <v>29</v>
      </c>
      <c r="C21" s="25">
        <f>SUM(C17:C20)</f>
        <v>-2475.3700000000003</v>
      </c>
      <c r="D21" s="25"/>
      <c r="E21" s="36"/>
    </row>
    <row r="22" spans="2:6">
      <c r="B22" s="54" t="s">
        <v>35</v>
      </c>
      <c r="C22" s="5"/>
      <c r="D22" s="5"/>
      <c r="E22" s="12"/>
    </row>
    <row r="23" spans="2:6" ht="14.5">
      <c r="B23" s="55" t="s">
        <v>36</v>
      </c>
      <c r="C23" s="5">
        <f>-1*SUM('3.3 (b) Control Totals'!C8:C9)</f>
        <v>-1519.9595632484138</v>
      </c>
      <c r="D23" s="5"/>
      <c r="E23" s="12"/>
    </row>
    <row r="24" spans="2:6" ht="14.5">
      <c r="B24" s="55" t="s">
        <v>37</v>
      </c>
      <c r="C24" s="5">
        <v>-366.60500000000002</v>
      </c>
      <c r="D24" s="5"/>
      <c r="E24" s="12"/>
    </row>
    <row r="25" spans="2:6" ht="14.5" thickBot="1">
      <c r="B25" s="24" t="s">
        <v>29</v>
      </c>
      <c r="C25" s="25">
        <f>SUM(C23:C24)</f>
        <v>-1886.5645632484138</v>
      </c>
      <c r="D25" s="25"/>
      <c r="E25" s="36"/>
    </row>
    <row r="26" spans="2:6">
      <c r="B26" s="10" t="s">
        <v>38</v>
      </c>
      <c r="C26" s="11"/>
      <c r="D26" s="11"/>
      <c r="E26" s="53"/>
    </row>
    <row r="27" spans="2:6">
      <c r="B27" s="54" t="s">
        <v>39</v>
      </c>
      <c r="C27" s="5"/>
      <c r="D27" s="5"/>
      <c r="E27" s="12"/>
    </row>
    <row r="28" spans="2:6" ht="14.5">
      <c r="B28" s="56" t="s">
        <v>40</v>
      </c>
      <c r="C28" s="5">
        <v>-1069.9580000000001</v>
      </c>
      <c r="D28" s="5"/>
      <c r="E28" s="12"/>
    </row>
    <row r="29" spans="2:6" ht="14.5">
      <c r="B29" s="55" t="s">
        <v>41</v>
      </c>
      <c r="C29" s="5">
        <v>-1313.819</v>
      </c>
      <c r="D29" s="5"/>
      <c r="E29" s="12"/>
    </row>
    <row r="30" spans="2:6" ht="15.75" customHeight="1" thickBot="1">
      <c r="B30" s="24" t="s">
        <v>29</v>
      </c>
      <c r="C30" s="25">
        <f>SUM(C28:C29)</f>
        <v>-2383.777</v>
      </c>
      <c r="D30" s="25"/>
      <c r="E30" s="36"/>
    </row>
    <row r="31" spans="2:6">
      <c r="B31" s="54" t="s">
        <v>42</v>
      </c>
      <c r="C31" s="5"/>
      <c r="D31" s="5"/>
      <c r="E31" s="12"/>
    </row>
    <row r="32" spans="2:6" ht="14.5">
      <c r="B32" s="56" t="s">
        <v>43</v>
      </c>
      <c r="C32" s="5">
        <v>0</v>
      </c>
      <c r="D32" s="5"/>
      <c r="E32" s="12"/>
    </row>
    <row r="33" spans="2:5" ht="14.5">
      <c r="B33" s="55" t="s">
        <v>44</v>
      </c>
      <c r="C33" s="5">
        <v>0</v>
      </c>
      <c r="D33" s="5"/>
      <c r="E33" s="12"/>
    </row>
    <row r="34" spans="2:5" ht="14.5">
      <c r="B34" s="55" t="s">
        <v>45</v>
      </c>
      <c r="C34" s="5">
        <v>0</v>
      </c>
      <c r="D34" s="5"/>
      <c r="E34" s="12"/>
    </row>
    <row r="35" spans="2:5" ht="14.5" thickBot="1">
      <c r="B35" s="22" t="s">
        <v>29</v>
      </c>
      <c r="C35" s="198">
        <f>SUM(C32:C34)</f>
        <v>0</v>
      </c>
      <c r="D35" s="198"/>
      <c r="E35" s="199"/>
    </row>
    <row r="36" spans="2:5" ht="14.5" thickBot="1">
      <c r="B36" s="200" t="s">
        <v>46</v>
      </c>
      <c r="C36" s="201">
        <f>C10+C15+C30+C21+C25+C35</f>
        <v>18249.783298031085</v>
      </c>
      <c r="D36" s="201"/>
      <c r="E36" s="202"/>
    </row>
  </sheetData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2"/>
  <sheetViews>
    <sheetView topLeftCell="A14" zoomScaleNormal="100" zoomScaleSheetLayoutView="115" workbookViewId="0">
      <selection activeCell="B32" sqref="B32"/>
    </sheetView>
  </sheetViews>
  <sheetFormatPr defaultColWidth="9.1796875" defaultRowHeight="14"/>
  <cols>
    <col min="1" max="1" width="9.1796875" style="1"/>
    <col min="2" max="2" width="39.26953125" style="1" customWidth="1"/>
    <col min="3" max="3" width="12.81640625" style="1" customWidth="1"/>
    <col min="4" max="4" width="2.1796875" style="1" customWidth="1"/>
    <col min="5" max="5" width="73" style="1" bestFit="1" customWidth="1"/>
    <col min="6" max="16384" width="9.1796875" style="1"/>
  </cols>
  <sheetData>
    <row r="2" spans="2:6" ht="41" customHeight="1">
      <c r="B2" s="336" t="s">
        <v>344</v>
      </c>
      <c r="C2" s="336"/>
      <c r="D2" s="336"/>
      <c r="E2" s="336"/>
      <c r="F2" s="4"/>
    </row>
    <row r="3" spans="2:6" ht="14.5" thickBot="1">
      <c r="B3" s="2"/>
    </row>
    <row r="4" spans="2:6">
      <c r="B4" s="6" t="s">
        <v>47</v>
      </c>
      <c r="C4" s="7"/>
      <c r="D4" s="7"/>
      <c r="E4" s="8"/>
    </row>
    <row r="5" spans="2:6">
      <c r="B5" s="18" t="s">
        <v>48</v>
      </c>
      <c r="C5" s="15" t="s">
        <v>230</v>
      </c>
      <c r="D5" s="287"/>
      <c r="E5" s="19" t="s">
        <v>17</v>
      </c>
    </row>
    <row r="6" spans="2:6">
      <c r="B6" s="38" t="s">
        <v>49</v>
      </c>
      <c r="C6" s="269">
        <f>C7+C8+C9</f>
        <v>17757.138533184432</v>
      </c>
      <c r="D6" s="14"/>
      <c r="E6" s="12" t="s">
        <v>50</v>
      </c>
    </row>
    <row r="7" spans="2:6">
      <c r="B7" s="39" t="s">
        <v>51</v>
      </c>
      <c r="C7" s="222">
        <f>'3.4 (a) Resource Changes'!F98</f>
        <v>16237.17896993602</v>
      </c>
      <c r="D7" s="14"/>
      <c r="E7" s="12" t="s">
        <v>52</v>
      </c>
    </row>
    <row r="8" spans="2:6">
      <c r="B8" s="39" t="s">
        <v>53</v>
      </c>
      <c r="C8" s="222">
        <f>'3.4 (a) Resource Changes'!G98</f>
        <v>551.55356324841375</v>
      </c>
      <c r="D8" s="14"/>
      <c r="E8" s="12" t="s">
        <v>52</v>
      </c>
    </row>
    <row r="9" spans="2:6">
      <c r="B9" s="40" t="s">
        <v>54</v>
      </c>
      <c r="C9" s="223">
        <f>'3.4 (a) Resource Changes'!H98</f>
        <v>968.40599999999995</v>
      </c>
      <c r="D9" s="287"/>
      <c r="E9" s="27" t="s">
        <v>52</v>
      </c>
    </row>
    <row r="10" spans="2:6" ht="19" customHeight="1">
      <c r="B10" s="38" t="s">
        <v>55</v>
      </c>
      <c r="C10" s="269">
        <f>C11+C12</f>
        <v>2610.0543280950615</v>
      </c>
      <c r="D10" s="14"/>
      <c r="E10" s="12"/>
    </row>
    <row r="11" spans="2:6">
      <c r="B11" s="13" t="s">
        <v>56</v>
      </c>
      <c r="C11" s="222">
        <f>'3.4 (b) Capital Changes'!F49</f>
        <v>2462.349982119581</v>
      </c>
      <c r="D11" s="14"/>
      <c r="E11" s="12" t="s">
        <v>52</v>
      </c>
      <c r="F11" s="3"/>
    </row>
    <row r="12" spans="2:6">
      <c r="B12" s="26" t="s">
        <v>57</v>
      </c>
      <c r="C12" s="223">
        <f>'3.4 (b) Capital Changes'!G49</f>
        <v>147.70434597548032</v>
      </c>
      <c r="D12" s="287"/>
      <c r="E12" s="27" t="s">
        <v>52</v>
      </c>
      <c r="F12" s="3"/>
    </row>
    <row r="13" spans="2:6" ht="14.5" thickBot="1">
      <c r="B13" s="9" t="s">
        <v>58</v>
      </c>
      <c r="C13" s="272">
        <f>C10+C6</f>
        <v>20367.192861279495</v>
      </c>
      <c r="D13" s="288"/>
      <c r="E13" s="28" t="s">
        <v>59</v>
      </c>
      <c r="F13" s="3"/>
    </row>
    <row r="14" spans="2:6" ht="14.5" thickBot="1">
      <c r="F14" s="3"/>
    </row>
    <row r="15" spans="2:6">
      <c r="B15" s="6" t="s">
        <v>60</v>
      </c>
      <c r="C15" s="16"/>
      <c r="D15" s="7"/>
      <c r="E15" s="17"/>
      <c r="F15" s="3"/>
    </row>
    <row r="16" spans="2:6">
      <c r="B16" s="18" t="s">
        <v>48</v>
      </c>
      <c r="C16" s="15" t="s">
        <v>230</v>
      </c>
      <c r="D16" s="287"/>
      <c r="E16" s="19" t="s">
        <v>17</v>
      </c>
      <c r="F16" s="3"/>
    </row>
    <row r="17" spans="2:6">
      <c r="B17" s="34" t="s">
        <v>61</v>
      </c>
      <c r="C17" s="277">
        <v>820.57500000000005</v>
      </c>
      <c r="D17" s="14"/>
      <c r="E17" s="12" t="s">
        <v>62</v>
      </c>
      <c r="F17" s="3"/>
    </row>
    <row r="18" spans="2:6">
      <c r="B18" s="20" t="s">
        <v>63</v>
      </c>
      <c r="C18" s="277">
        <v>56.317</v>
      </c>
      <c r="D18" s="14"/>
      <c r="E18" s="12" t="s">
        <v>62</v>
      </c>
      <c r="F18" s="3"/>
    </row>
    <row r="19" spans="2:6">
      <c r="B19" s="20" t="s">
        <v>64</v>
      </c>
      <c r="C19" s="274">
        <f>419.918-150</f>
        <v>269.91800000000001</v>
      </c>
      <c r="D19" s="14"/>
      <c r="E19" s="12" t="s">
        <v>328</v>
      </c>
      <c r="F19" s="3"/>
    </row>
    <row r="20" spans="2:6">
      <c r="B20" s="37" t="s">
        <v>65</v>
      </c>
      <c r="C20" s="273">
        <f>SUM(C17:C19)</f>
        <v>1146.81</v>
      </c>
      <c r="D20" s="289"/>
      <c r="E20" s="21"/>
    </row>
    <row r="21" spans="2:6">
      <c r="B21" s="22" t="s">
        <v>66</v>
      </c>
      <c r="C21" s="197"/>
      <c r="D21" s="290"/>
      <c r="E21" s="23"/>
    </row>
    <row r="22" spans="2:6">
      <c r="B22" s="18" t="s">
        <v>48</v>
      </c>
      <c r="C22" s="15" t="s">
        <v>230</v>
      </c>
      <c r="D22" s="287"/>
      <c r="E22" s="19" t="s">
        <v>17</v>
      </c>
    </row>
    <row r="23" spans="2:6">
      <c r="B23" s="20" t="s">
        <v>23</v>
      </c>
      <c r="C23" s="278">
        <v>1101</v>
      </c>
      <c r="D23" s="14"/>
      <c r="E23" s="275"/>
    </row>
    <row r="24" spans="2:6">
      <c r="B24" s="20" t="s">
        <v>67</v>
      </c>
      <c r="C24" s="278">
        <v>230.99799999999999</v>
      </c>
      <c r="D24" s="14"/>
      <c r="E24" s="12" t="s">
        <v>62</v>
      </c>
    </row>
    <row r="25" spans="2:6">
      <c r="B25" s="20" t="s">
        <v>68</v>
      </c>
      <c r="C25" s="278">
        <v>32.728000000000002</v>
      </c>
      <c r="D25" s="14"/>
      <c r="E25" s="12" t="s">
        <v>62</v>
      </c>
    </row>
    <row r="26" spans="2:6">
      <c r="B26" s="20" t="s">
        <v>33</v>
      </c>
      <c r="C26" s="278">
        <v>2064.0610000000001</v>
      </c>
      <c r="D26" s="14"/>
      <c r="E26" s="12" t="s">
        <v>62</v>
      </c>
    </row>
    <row r="27" spans="2:6">
      <c r="B27" s="20" t="s">
        <v>69</v>
      </c>
      <c r="C27" s="277">
        <v>150</v>
      </c>
      <c r="D27" s="14"/>
      <c r="E27" s="12" t="s">
        <v>62</v>
      </c>
    </row>
    <row r="28" spans="2:6" ht="14.5">
      <c r="B28" s="56" t="s">
        <v>32</v>
      </c>
      <c r="C28" s="277">
        <v>-2.4169999999999998</v>
      </c>
      <c r="D28" s="14"/>
      <c r="E28" s="12" t="s">
        <v>62</v>
      </c>
    </row>
    <row r="29" spans="2:6">
      <c r="B29" s="37" t="s">
        <v>65</v>
      </c>
      <c r="C29" s="273">
        <f>SUM(C23:C28)</f>
        <v>3576.3700000000003</v>
      </c>
      <c r="D29" s="289"/>
      <c r="E29" s="29"/>
    </row>
    <row r="30" spans="2:6" ht="14.5" thickBot="1">
      <c r="B30" s="24" t="s">
        <v>70</v>
      </c>
      <c r="C30" s="276">
        <f>C20+C29</f>
        <v>4723.18</v>
      </c>
      <c r="D30" s="291"/>
      <c r="E30" s="30" t="s">
        <v>71</v>
      </c>
    </row>
    <row r="32" spans="2:6">
      <c r="B32" s="1" t="s">
        <v>345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29"/>
  <sheetViews>
    <sheetView zoomScale="55" zoomScaleNormal="55" workbookViewId="0">
      <selection activeCell="B3" sqref="B3"/>
    </sheetView>
  </sheetViews>
  <sheetFormatPr defaultColWidth="9.1796875" defaultRowHeight="14"/>
  <cols>
    <col min="1" max="1" width="9.1796875" style="1"/>
    <col min="2" max="2" width="40.453125" style="1" customWidth="1"/>
    <col min="3" max="3" width="69.453125" style="1" bestFit="1" customWidth="1"/>
    <col min="4" max="4" width="101.54296875" style="1" bestFit="1" customWidth="1"/>
    <col min="5" max="5" width="10.81640625" style="1" bestFit="1" customWidth="1"/>
    <col min="6" max="9" width="18.453125" style="1" customWidth="1"/>
    <col min="10" max="10" width="9.1796875" style="1"/>
    <col min="11" max="11" width="11.36328125" style="1" bestFit="1" customWidth="1"/>
    <col min="12" max="16384" width="9.1796875" style="1"/>
  </cols>
  <sheetData>
    <row r="2" spans="2:11" ht="18.5" thickBot="1">
      <c r="B2" s="4" t="s">
        <v>346</v>
      </c>
    </row>
    <row r="3" spans="2:11" ht="29.5">
      <c r="F3" s="247" t="s">
        <v>119</v>
      </c>
      <c r="G3" s="181" t="s">
        <v>120</v>
      </c>
      <c r="H3" s="181" t="s">
        <v>121</v>
      </c>
      <c r="I3" s="206" t="s">
        <v>122</v>
      </c>
    </row>
    <row r="4" spans="2:11">
      <c r="B4" s="153" t="s">
        <v>233</v>
      </c>
      <c r="C4" s="207"/>
      <c r="D4" s="207"/>
      <c r="E4" s="246"/>
      <c r="F4" s="248">
        <v>14965.377206101295</v>
      </c>
      <c r="G4" s="255">
        <v>568.60699999999997</v>
      </c>
      <c r="H4" s="255">
        <v>968.40599999999995</v>
      </c>
      <c r="I4" s="256">
        <f>SUM(F4:H4)</f>
        <v>16502.390206101296</v>
      </c>
      <c r="K4" s="203"/>
    </row>
    <row r="6" spans="2:11" ht="18.5" thickBot="1">
      <c r="B6" s="4" t="s">
        <v>216</v>
      </c>
    </row>
    <row r="7" spans="2:11" ht="29.5">
      <c r="B7" s="204" t="s">
        <v>15</v>
      </c>
      <c r="C7" s="137"/>
      <c r="D7" s="137"/>
      <c r="E7" s="226" t="s">
        <v>227</v>
      </c>
      <c r="F7" s="205" t="s">
        <v>119</v>
      </c>
      <c r="G7" s="181" t="s">
        <v>120</v>
      </c>
      <c r="H7" s="181" t="s">
        <v>121</v>
      </c>
      <c r="I7" s="206" t="s">
        <v>122</v>
      </c>
    </row>
    <row r="8" spans="2:11">
      <c r="B8" s="249" t="s">
        <v>232</v>
      </c>
      <c r="C8" s="207"/>
      <c r="D8" s="207"/>
      <c r="E8" s="195"/>
      <c r="F8" s="258">
        <v>1460.0894298019693</v>
      </c>
      <c r="G8" s="303">
        <v>0</v>
      </c>
      <c r="H8" s="303">
        <v>0</v>
      </c>
      <c r="I8" s="260">
        <f>SUM(F8:H8)</f>
        <v>1460.0894298019693</v>
      </c>
    </row>
    <row r="9" spans="2:11">
      <c r="B9" s="153" t="s">
        <v>234</v>
      </c>
      <c r="C9" s="219"/>
      <c r="D9" s="154"/>
      <c r="E9" s="154"/>
      <c r="F9" s="186">
        <f>SUM(F8)</f>
        <v>1460.0894298019693</v>
      </c>
      <c r="G9" s="186">
        <f t="shared" ref="G9:I9" si="0">SUM(G8)</f>
        <v>0</v>
      </c>
      <c r="H9" s="186">
        <f t="shared" si="0"/>
        <v>0</v>
      </c>
      <c r="I9" s="250">
        <f t="shared" si="0"/>
        <v>1460.0894298019693</v>
      </c>
    </row>
    <row r="10" spans="2:11">
      <c r="B10" s="212" t="s">
        <v>217</v>
      </c>
      <c r="C10" s="126" t="s">
        <v>123</v>
      </c>
      <c r="D10" s="60" t="s">
        <v>243</v>
      </c>
      <c r="E10" s="227"/>
      <c r="F10" s="257">
        <v>136.37808933301625</v>
      </c>
      <c r="G10" s="208">
        <v>0</v>
      </c>
      <c r="H10" s="208">
        <v>0</v>
      </c>
      <c r="I10" s="209">
        <f>SUM(F10:H10)</f>
        <v>136.37808933301625</v>
      </c>
    </row>
    <row r="11" spans="2:11">
      <c r="B11" s="213"/>
      <c r="C11" s="59"/>
      <c r="D11" s="60" t="s">
        <v>244</v>
      </c>
      <c r="E11" s="227"/>
      <c r="F11" s="257">
        <v>222.51161943807909</v>
      </c>
      <c r="G11" s="208">
        <v>0</v>
      </c>
      <c r="H11" s="208">
        <v>0</v>
      </c>
      <c r="I11" s="209">
        <f t="shared" ref="I11:I20" si="1">SUM(F11:H11)</f>
        <v>222.51161943807909</v>
      </c>
    </row>
    <row r="12" spans="2:11">
      <c r="B12" s="213"/>
      <c r="C12" s="61" t="s">
        <v>313</v>
      </c>
      <c r="D12" s="60" t="s">
        <v>245</v>
      </c>
      <c r="E12" s="227" t="s">
        <v>227</v>
      </c>
      <c r="F12" s="257">
        <v>247.611549316013</v>
      </c>
      <c r="G12" s="208">
        <v>0</v>
      </c>
      <c r="H12" s="208">
        <v>0</v>
      </c>
      <c r="I12" s="209">
        <f t="shared" si="1"/>
        <v>247.611549316013</v>
      </c>
    </row>
    <row r="13" spans="2:11">
      <c r="B13" s="214"/>
      <c r="C13" s="61"/>
      <c r="D13" s="60" t="s">
        <v>246</v>
      </c>
      <c r="E13" s="227"/>
      <c r="F13" s="257">
        <v>3.5289056909645559E-2</v>
      </c>
      <c r="G13" s="208">
        <v>0</v>
      </c>
      <c r="H13" s="208">
        <v>0</v>
      </c>
      <c r="I13" s="209">
        <f t="shared" si="1"/>
        <v>3.5289056909645559E-2</v>
      </c>
    </row>
    <row r="14" spans="2:11" ht="13.9" customHeight="1">
      <c r="B14" s="214"/>
      <c r="C14" s="194" t="s">
        <v>290</v>
      </c>
      <c r="D14" s="60" t="s">
        <v>247</v>
      </c>
      <c r="E14" s="227"/>
      <c r="F14" s="257">
        <v>0.11763018969881853</v>
      </c>
      <c r="G14" s="208">
        <v>0</v>
      </c>
      <c r="H14" s="208">
        <v>0</v>
      </c>
      <c r="I14" s="209">
        <f t="shared" si="1"/>
        <v>0.11763018969881853</v>
      </c>
    </row>
    <row r="15" spans="2:11">
      <c r="B15" s="212"/>
      <c r="C15" s="281" t="s">
        <v>280</v>
      </c>
      <c r="D15" s="1" t="s">
        <v>248</v>
      </c>
      <c r="E15" s="227" t="s">
        <v>227</v>
      </c>
      <c r="F15" s="128">
        <v>5.2933585364468341</v>
      </c>
      <c r="G15" s="208">
        <v>0</v>
      </c>
      <c r="H15" s="208">
        <v>0</v>
      </c>
      <c r="I15" s="209">
        <f t="shared" si="1"/>
        <v>5.2933585364468341</v>
      </c>
    </row>
    <row r="16" spans="2:11">
      <c r="B16" s="212"/>
      <c r="C16" s="61"/>
      <c r="D16" s="1" t="s">
        <v>249</v>
      </c>
      <c r="E16" s="227"/>
      <c r="F16" s="128">
        <v>5.8815094849409263E-2</v>
      </c>
      <c r="G16" s="208">
        <v>0</v>
      </c>
      <c r="H16" s="208">
        <v>0</v>
      </c>
      <c r="I16" s="209">
        <f t="shared" si="1"/>
        <v>5.8815094849409263E-2</v>
      </c>
    </row>
    <row r="17" spans="2:9">
      <c r="B17" s="212"/>
      <c r="C17" s="194" t="s">
        <v>261</v>
      </c>
      <c r="D17" s="60" t="s">
        <v>250</v>
      </c>
      <c r="E17" s="227" t="s">
        <v>227</v>
      </c>
      <c r="F17" s="128">
        <v>22.085068115953181</v>
      </c>
      <c r="G17" s="208">
        <v>0</v>
      </c>
      <c r="H17" s="208">
        <v>0</v>
      </c>
      <c r="I17" s="209">
        <f t="shared" si="1"/>
        <v>22.085068115953181</v>
      </c>
    </row>
    <row r="18" spans="2:9" s="124" customFormat="1">
      <c r="B18" s="215"/>
      <c r="C18" s="126"/>
      <c r="D18" s="127" t="s">
        <v>251</v>
      </c>
      <c r="E18" s="228"/>
      <c r="F18" s="128">
        <v>4.8816528725009691</v>
      </c>
      <c r="G18" s="208">
        <v>0</v>
      </c>
      <c r="H18" s="208">
        <v>0</v>
      </c>
      <c r="I18" s="209">
        <f t="shared" si="1"/>
        <v>4.8816528725009691</v>
      </c>
    </row>
    <row r="19" spans="2:9">
      <c r="B19" s="212"/>
      <c r="C19" s="61"/>
      <c r="D19" s="194" t="s">
        <v>252</v>
      </c>
      <c r="E19" s="229"/>
      <c r="F19" s="128">
        <v>-0.70578113819291111</v>
      </c>
      <c r="G19" s="208">
        <v>0</v>
      </c>
      <c r="H19" s="208">
        <v>0</v>
      </c>
      <c r="I19" s="209">
        <f t="shared" si="1"/>
        <v>-0.70578113819291111</v>
      </c>
    </row>
    <row r="20" spans="2:9">
      <c r="B20" s="213"/>
      <c r="C20" s="194" t="s">
        <v>275</v>
      </c>
      <c r="D20" s="1" t="s">
        <v>253</v>
      </c>
      <c r="E20" s="229" t="s">
        <v>227</v>
      </c>
      <c r="F20" s="128">
        <v>97.04490650152529</v>
      </c>
      <c r="G20" s="208">
        <v>0</v>
      </c>
      <c r="H20" s="208">
        <v>0</v>
      </c>
      <c r="I20" s="209">
        <f t="shared" si="1"/>
        <v>97.04490650152529</v>
      </c>
    </row>
    <row r="21" spans="2:9">
      <c r="B21" s="153" t="s">
        <v>222</v>
      </c>
      <c r="C21" s="219"/>
      <c r="D21" s="154"/>
      <c r="E21" s="154"/>
      <c r="F21" s="186">
        <f>SUM(F10:F20)</f>
        <v>735.31219731679937</v>
      </c>
      <c r="G21" s="224">
        <f>SUM(G10:G20)</f>
        <v>0</v>
      </c>
      <c r="H21" s="224">
        <f>SUM(H10:H20)</f>
        <v>0</v>
      </c>
      <c r="I21" s="250">
        <f>SUM(I10:I20)</f>
        <v>735.31219731679937</v>
      </c>
    </row>
    <row r="22" spans="2:9">
      <c r="B22" s="212" t="s">
        <v>218</v>
      </c>
      <c r="C22" s="281" t="s">
        <v>257</v>
      </c>
      <c r="D22" s="282" t="s">
        <v>258</v>
      </c>
      <c r="E22" s="231" t="s">
        <v>227</v>
      </c>
      <c r="F22" s="263">
        <v>0.88222642274113894</v>
      </c>
      <c r="G22" s="304">
        <v>0</v>
      </c>
      <c r="H22" s="304">
        <v>0</v>
      </c>
      <c r="I22" s="305">
        <f>SUM(F22:H22)</f>
        <v>0.88222642274113894</v>
      </c>
    </row>
    <row r="23" spans="2:9">
      <c r="B23" s="212"/>
      <c r="C23" s="281"/>
      <c r="D23" s="282" t="s">
        <v>260</v>
      </c>
      <c r="E23" s="231"/>
      <c r="F23" s="263">
        <v>0.26466792682234169</v>
      </c>
      <c r="G23" s="304">
        <v>0</v>
      </c>
      <c r="H23" s="304">
        <v>0</v>
      </c>
      <c r="I23" s="305">
        <f t="shared" ref="I23:I69" si="2">SUM(F23:H23)</f>
        <v>0.26466792682234169</v>
      </c>
    </row>
    <row r="24" spans="2:9">
      <c r="B24" s="212"/>
      <c r="C24" s="281" t="s">
        <v>261</v>
      </c>
      <c r="D24" s="282" t="s">
        <v>262</v>
      </c>
      <c r="E24" s="231" t="s">
        <v>227</v>
      </c>
      <c r="F24" s="263">
        <v>3.3936309728109149</v>
      </c>
      <c r="G24" s="304">
        <v>0</v>
      </c>
      <c r="H24" s="304">
        <v>0</v>
      </c>
      <c r="I24" s="305">
        <f t="shared" si="2"/>
        <v>3.3936309728109149</v>
      </c>
    </row>
    <row r="25" spans="2:9">
      <c r="B25" s="212"/>
      <c r="C25" s="281"/>
      <c r="D25" s="282" t="s">
        <v>263</v>
      </c>
      <c r="E25" s="231" t="s">
        <v>227</v>
      </c>
      <c r="F25" s="263">
        <v>7.1754415716279301</v>
      </c>
      <c r="G25" s="304">
        <v>0</v>
      </c>
      <c r="H25" s="304">
        <v>0</v>
      </c>
      <c r="I25" s="305">
        <f t="shared" si="2"/>
        <v>7.1754415716279301</v>
      </c>
    </row>
    <row r="26" spans="2:9">
      <c r="B26" s="212"/>
      <c r="C26" s="281"/>
      <c r="D26" s="282" t="s">
        <v>336</v>
      </c>
      <c r="E26" s="231" t="s">
        <v>227</v>
      </c>
      <c r="F26" s="263">
        <v>-22.085068115953177</v>
      </c>
      <c r="G26" s="304">
        <v>0</v>
      </c>
      <c r="H26" s="304">
        <v>0</v>
      </c>
      <c r="I26" s="305">
        <f t="shared" si="2"/>
        <v>-22.085068115953177</v>
      </c>
    </row>
    <row r="27" spans="2:9">
      <c r="B27" s="212"/>
      <c r="C27" s="281" t="s">
        <v>264</v>
      </c>
      <c r="D27" s="282" t="s">
        <v>265</v>
      </c>
      <c r="E27" s="231" t="s">
        <v>227</v>
      </c>
      <c r="F27" s="263">
        <v>0.34348015392055015</v>
      </c>
      <c r="G27" s="304">
        <v>0</v>
      </c>
      <c r="H27" s="304">
        <v>0</v>
      </c>
      <c r="I27" s="305">
        <f t="shared" si="2"/>
        <v>0.34348015392055015</v>
      </c>
    </row>
    <row r="28" spans="2:9">
      <c r="B28" s="212"/>
      <c r="C28" s="281"/>
      <c r="D28" s="282" t="s">
        <v>266</v>
      </c>
      <c r="E28" s="231"/>
      <c r="F28" s="263">
        <v>0.11763018969881853</v>
      </c>
      <c r="G28" s="304">
        <v>0</v>
      </c>
      <c r="H28" s="304">
        <v>0</v>
      </c>
      <c r="I28" s="305">
        <f t="shared" si="2"/>
        <v>0.11763018969881853</v>
      </c>
    </row>
    <row r="29" spans="2:9">
      <c r="B29" s="212"/>
      <c r="C29" s="281"/>
      <c r="D29" s="282" t="s">
        <v>267</v>
      </c>
      <c r="E29" s="231"/>
      <c r="F29" s="263">
        <v>4.7993117397117965E-2</v>
      </c>
      <c r="G29" s="304">
        <v>0</v>
      </c>
      <c r="H29" s="304">
        <v>0</v>
      </c>
      <c r="I29" s="305">
        <f t="shared" si="2"/>
        <v>4.7993117397117965E-2</v>
      </c>
    </row>
    <row r="30" spans="2:9">
      <c r="B30" s="212"/>
      <c r="C30" s="281"/>
      <c r="D30" s="282" t="s">
        <v>267</v>
      </c>
      <c r="E30" s="231"/>
      <c r="F30" s="263">
        <v>4.4464211706153396E-2</v>
      </c>
      <c r="G30" s="304">
        <v>0</v>
      </c>
      <c r="H30" s="304">
        <v>0</v>
      </c>
      <c r="I30" s="305">
        <f t="shared" si="2"/>
        <v>4.4464211706153396E-2</v>
      </c>
    </row>
    <row r="31" spans="2:9">
      <c r="B31" s="212"/>
      <c r="C31" s="281"/>
      <c r="D31" s="282" t="s">
        <v>268</v>
      </c>
      <c r="E31" s="231"/>
      <c r="F31" s="263">
        <v>5.7050642003926982E-2</v>
      </c>
      <c r="G31" s="304">
        <v>0</v>
      </c>
      <c r="H31" s="304">
        <v>0</v>
      </c>
      <c r="I31" s="305">
        <f t="shared" si="2"/>
        <v>5.7050642003926982E-2</v>
      </c>
    </row>
    <row r="32" spans="2:9">
      <c r="B32" s="212"/>
      <c r="C32" s="281"/>
      <c r="D32" s="282" t="s">
        <v>268</v>
      </c>
      <c r="E32" s="231"/>
      <c r="F32" s="263">
        <v>5.5050928779047069E-2</v>
      </c>
      <c r="G32" s="304">
        <v>0</v>
      </c>
      <c r="H32" s="304">
        <v>0</v>
      </c>
      <c r="I32" s="305">
        <f t="shared" si="2"/>
        <v>5.5050928779047069E-2</v>
      </c>
    </row>
    <row r="33" spans="2:9">
      <c r="B33" s="212"/>
      <c r="C33" s="281"/>
      <c r="D33" s="282" t="s">
        <v>269</v>
      </c>
      <c r="E33" s="231"/>
      <c r="F33" s="263">
        <v>6.9107736448055887E-2</v>
      </c>
      <c r="G33" s="304">
        <v>0</v>
      </c>
      <c r="H33" s="304">
        <v>0</v>
      </c>
      <c r="I33" s="305">
        <f t="shared" si="2"/>
        <v>6.9107736448055887E-2</v>
      </c>
    </row>
    <row r="34" spans="2:9">
      <c r="B34" s="212"/>
      <c r="C34" s="281"/>
      <c r="D34" s="282" t="s">
        <v>270</v>
      </c>
      <c r="E34" s="231"/>
      <c r="F34" s="263">
        <v>2.076172848184147E-2</v>
      </c>
      <c r="G34" s="304">
        <v>0</v>
      </c>
      <c r="H34" s="304">
        <v>0</v>
      </c>
      <c r="I34" s="305">
        <f t="shared" si="2"/>
        <v>2.076172848184147E-2</v>
      </c>
    </row>
    <row r="35" spans="2:9">
      <c r="B35" s="212"/>
      <c r="C35" s="281" t="s">
        <v>271</v>
      </c>
      <c r="D35" s="282" t="s">
        <v>272</v>
      </c>
      <c r="E35" s="231" t="s">
        <v>227</v>
      </c>
      <c r="F35" s="263">
        <v>29.407547424704628</v>
      </c>
      <c r="G35" s="304">
        <v>0</v>
      </c>
      <c r="H35" s="304">
        <v>0</v>
      </c>
      <c r="I35" s="305">
        <f t="shared" si="2"/>
        <v>29.407547424704628</v>
      </c>
    </row>
    <row r="36" spans="2:9">
      <c r="B36" s="212"/>
      <c r="C36" s="281"/>
      <c r="D36" s="282" t="s">
        <v>273</v>
      </c>
      <c r="E36" s="231" t="s">
        <v>227</v>
      </c>
      <c r="F36" s="263">
        <v>121.04146520008426</v>
      </c>
      <c r="G36" s="304">
        <v>0</v>
      </c>
      <c r="H36" s="304">
        <v>0</v>
      </c>
      <c r="I36" s="305">
        <f t="shared" si="2"/>
        <v>121.04146520008426</v>
      </c>
    </row>
    <row r="37" spans="2:9">
      <c r="B37" s="212"/>
      <c r="C37" s="281"/>
      <c r="D37" s="282" t="s">
        <v>274</v>
      </c>
      <c r="E37" s="231"/>
      <c r="F37" s="263">
        <v>7.7635925201220229E-2</v>
      </c>
      <c r="G37" s="304">
        <v>0</v>
      </c>
      <c r="H37" s="304">
        <v>0</v>
      </c>
      <c r="I37" s="305">
        <f t="shared" si="2"/>
        <v>7.7635925201220229E-2</v>
      </c>
    </row>
    <row r="38" spans="2:9">
      <c r="B38" s="212"/>
      <c r="C38" s="281" t="s">
        <v>275</v>
      </c>
      <c r="D38" s="282" t="s">
        <v>276</v>
      </c>
      <c r="E38" s="231" t="s">
        <v>227</v>
      </c>
      <c r="F38" s="263">
        <v>389.531373187638</v>
      </c>
      <c r="G38" s="304">
        <v>0</v>
      </c>
      <c r="H38" s="304">
        <v>0</v>
      </c>
      <c r="I38" s="305">
        <f t="shared" si="2"/>
        <v>389.531373187638</v>
      </c>
    </row>
    <row r="39" spans="2:9">
      <c r="B39" s="212"/>
      <c r="C39" s="281"/>
      <c r="D39" s="282" t="s">
        <v>330</v>
      </c>
      <c r="E39" s="231" t="s">
        <v>227</v>
      </c>
      <c r="F39" s="263">
        <v>3.4700905961151465</v>
      </c>
      <c r="G39" s="304">
        <v>0</v>
      </c>
      <c r="H39" s="304">
        <v>0</v>
      </c>
      <c r="I39" s="305">
        <f t="shared" si="2"/>
        <v>3.4700905961151465</v>
      </c>
    </row>
    <row r="40" spans="2:9">
      <c r="B40" s="212"/>
      <c r="C40" s="281"/>
      <c r="D40" s="282" t="s">
        <v>277</v>
      </c>
      <c r="E40" s="231" t="s">
        <v>227</v>
      </c>
      <c r="F40" s="263">
        <v>11.910056707005376</v>
      </c>
      <c r="G40" s="304">
        <v>0</v>
      </c>
      <c r="H40" s="304">
        <v>0</v>
      </c>
      <c r="I40" s="305">
        <f t="shared" si="2"/>
        <v>11.910056707005376</v>
      </c>
    </row>
    <row r="41" spans="2:9">
      <c r="B41" s="212"/>
      <c r="C41" s="281"/>
      <c r="D41" s="282" t="s">
        <v>278</v>
      </c>
      <c r="E41" s="231" t="s">
        <v>259</v>
      </c>
      <c r="F41" s="263">
        <v>0.77659451239159993</v>
      </c>
      <c r="G41" s="304">
        <v>0</v>
      </c>
      <c r="H41" s="304">
        <v>0</v>
      </c>
      <c r="I41" s="305">
        <f t="shared" si="2"/>
        <v>0.77659451239159993</v>
      </c>
    </row>
    <row r="42" spans="2:9">
      <c r="B42" s="212"/>
      <c r="C42" s="281"/>
      <c r="D42" s="283" t="s">
        <v>331</v>
      </c>
      <c r="E42" s="231" t="s">
        <v>227</v>
      </c>
      <c r="F42" s="263">
        <v>3.2348302167175094</v>
      </c>
      <c r="G42" s="304">
        <v>0</v>
      </c>
      <c r="H42" s="304">
        <v>0</v>
      </c>
      <c r="I42" s="305">
        <f t="shared" si="2"/>
        <v>3.2348302167175094</v>
      </c>
    </row>
    <row r="43" spans="2:9">
      <c r="B43" s="212"/>
      <c r="C43" s="281"/>
      <c r="D43" s="282" t="s">
        <v>332</v>
      </c>
      <c r="E43" s="231" t="s">
        <v>227</v>
      </c>
      <c r="F43" s="263">
        <v>3.9288483359405393</v>
      </c>
      <c r="G43" s="304">
        <v>0</v>
      </c>
      <c r="H43" s="304">
        <v>0</v>
      </c>
      <c r="I43" s="305">
        <f t="shared" si="2"/>
        <v>3.9288483359405393</v>
      </c>
    </row>
    <row r="44" spans="2:9">
      <c r="B44" s="212"/>
      <c r="C44" s="281"/>
      <c r="D44" s="283" t="s">
        <v>333</v>
      </c>
      <c r="E44" s="231" t="s">
        <v>227</v>
      </c>
      <c r="F44" s="263">
        <v>6.4990679808597234</v>
      </c>
      <c r="G44" s="304">
        <v>0</v>
      </c>
      <c r="H44" s="304">
        <v>0</v>
      </c>
      <c r="I44" s="305">
        <f t="shared" si="2"/>
        <v>6.4990679808597234</v>
      </c>
    </row>
    <row r="45" spans="2:9">
      <c r="B45" s="212"/>
      <c r="C45" s="281"/>
      <c r="D45" s="282" t="s">
        <v>279</v>
      </c>
      <c r="E45" s="231"/>
      <c r="F45" s="263">
        <v>4.7052075879527413</v>
      </c>
      <c r="G45" s="304">
        <v>0</v>
      </c>
      <c r="H45" s="304">
        <v>0</v>
      </c>
      <c r="I45" s="305">
        <f t="shared" si="2"/>
        <v>4.7052075879527413</v>
      </c>
    </row>
    <row r="46" spans="2:9">
      <c r="B46" s="212"/>
      <c r="C46" s="281"/>
      <c r="D46" s="282" t="s">
        <v>298</v>
      </c>
      <c r="E46" s="231"/>
      <c r="F46" s="263">
        <v>0</v>
      </c>
      <c r="G46" s="304">
        <v>-17.056377506328687</v>
      </c>
      <c r="H46" s="304">
        <v>0</v>
      </c>
      <c r="I46" s="305">
        <f t="shared" si="2"/>
        <v>-17.056377506328687</v>
      </c>
    </row>
    <row r="47" spans="2:9">
      <c r="B47" s="212"/>
      <c r="C47" s="281" t="s">
        <v>280</v>
      </c>
      <c r="D47" s="282" t="s">
        <v>334</v>
      </c>
      <c r="E47" s="231" t="s">
        <v>227</v>
      </c>
      <c r="F47" s="263">
        <v>0.10586717072893667</v>
      </c>
      <c r="G47" s="304">
        <v>0</v>
      </c>
      <c r="H47" s="304">
        <v>0</v>
      </c>
      <c r="I47" s="305">
        <f t="shared" si="2"/>
        <v>0.10586717072893667</v>
      </c>
    </row>
    <row r="48" spans="2:9">
      <c r="B48" s="212"/>
      <c r="C48" s="281"/>
      <c r="D48" s="282" t="s">
        <v>281</v>
      </c>
      <c r="E48" s="231"/>
      <c r="F48" s="263">
        <v>9.8221208398513466E-3</v>
      </c>
      <c r="G48" s="304">
        <v>0</v>
      </c>
      <c r="H48" s="304">
        <v>0</v>
      </c>
      <c r="I48" s="305">
        <f t="shared" si="2"/>
        <v>9.8221208398513466E-3</v>
      </c>
    </row>
    <row r="49" spans="2:9">
      <c r="B49" s="212"/>
      <c r="C49" s="281"/>
      <c r="D49" s="282" t="s">
        <v>282</v>
      </c>
      <c r="E49" s="231"/>
      <c r="F49" s="263">
        <v>2.6466792682234168E-2</v>
      </c>
      <c r="G49" s="304">
        <v>0</v>
      </c>
      <c r="H49" s="304">
        <v>0</v>
      </c>
      <c r="I49" s="305">
        <f t="shared" si="2"/>
        <v>2.6466792682234168E-2</v>
      </c>
    </row>
    <row r="50" spans="2:9">
      <c r="B50" s="212"/>
      <c r="C50" s="281"/>
      <c r="D50" s="282" t="s">
        <v>334</v>
      </c>
      <c r="E50" s="231" t="s">
        <v>227</v>
      </c>
      <c r="F50" s="263">
        <v>3.4112755012657372</v>
      </c>
      <c r="G50" s="304">
        <v>0</v>
      </c>
      <c r="H50" s="304">
        <v>0</v>
      </c>
      <c r="I50" s="305">
        <f t="shared" si="2"/>
        <v>3.4112755012657372</v>
      </c>
    </row>
    <row r="51" spans="2:9">
      <c r="B51" s="212"/>
      <c r="C51" s="281"/>
      <c r="D51" s="282" t="s">
        <v>283</v>
      </c>
      <c r="E51" s="231" t="s">
        <v>227</v>
      </c>
      <c r="F51" s="263">
        <v>9.9985661243995744E-2</v>
      </c>
      <c r="G51" s="304">
        <v>0</v>
      </c>
      <c r="H51" s="304">
        <v>0</v>
      </c>
      <c r="I51" s="305">
        <f t="shared" si="2"/>
        <v>9.9985661243995744E-2</v>
      </c>
    </row>
    <row r="52" spans="2:9">
      <c r="B52" s="212"/>
      <c r="C52" s="281"/>
      <c r="D52" s="282" t="s">
        <v>334</v>
      </c>
      <c r="E52" s="231" t="s">
        <v>227</v>
      </c>
      <c r="F52" s="263">
        <v>1.6468226557834593</v>
      </c>
      <c r="G52" s="304">
        <v>0</v>
      </c>
      <c r="H52" s="304">
        <v>0</v>
      </c>
      <c r="I52" s="305">
        <f t="shared" si="2"/>
        <v>1.6468226557834593</v>
      </c>
    </row>
    <row r="53" spans="2:9">
      <c r="B53" s="212"/>
      <c r="C53" s="281"/>
      <c r="D53" s="282" t="s">
        <v>283</v>
      </c>
      <c r="E53" s="231" t="s">
        <v>227</v>
      </c>
      <c r="F53" s="263">
        <v>9.4104151759054816E-2</v>
      </c>
      <c r="G53" s="304">
        <v>0</v>
      </c>
      <c r="H53" s="304">
        <v>0</v>
      </c>
      <c r="I53" s="305">
        <f t="shared" si="2"/>
        <v>9.4104151759054816E-2</v>
      </c>
    </row>
    <row r="54" spans="2:9">
      <c r="B54" s="212"/>
      <c r="C54" s="281"/>
      <c r="D54" s="282" t="s">
        <v>284</v>
      </c>
      <c r="E54" s="231"/>
      <c r="F54" s="263">
        <v>2.6466792682234169E-3</v>
      </c>
      <c r="G54" s="304">
        <v>0</v>
      </c>
      <c r="H54" s="304">
        <v>0</v>
      </c>
      <c r="I54" s="305">
        <f t="shared" si="2"/>
        <v>2.6466792682234169E-3</v>
      </c>
    </row>
    <row r="55" spans="2:9">
      <c r="B55" s="212"/>
      <c r="C55" s="281"/>
      <c r="D55" s="282" t="s">
        <v>284</v>
      </c>
      <c r="E55" s="231"/>
      <c r="F55" s="263">
        <v>0.13603931438668362</v>
      </c>
      <c r="G55" s="304">
        <v>0</v>
      </c>
      <c r="H55" s="304">
        <v>0</v>
      </c>
      <c r="I55" s="305">
        <f t="shared" si="2"/>
        <v>0.13603931438668362</v>
      </c>
    </row>
    <row r="56" spans="2:9">
      <c r="B56" s="212"/>
      <c r="C56" s="281" t="s">
        <v>299</v>
      </c>
      <c r="D56" s="282" t="s">
        <v>300</v>
      </c>
      <c r="E56" s="231"/>
      <c r="F56" s="263">
        <v>0</v>
      </c>
      <c r="G56" s="304">
        <v>2.940754742470463E-3</v>
      </c>
      <c r="H56" s="304">
        <v>0</v>
      </c>
      <c r="I56" s="305">
        <f t="shared" si="2"/>
        <v>2.940754742470463E-3</v>
      </c>
    </row>
    <row r="57" spans="2:9">
      <c r="B57" s="212"/>
      <c r="C57" s="281" t="s">
        <v>285</v>
      </c>
      <c r="D57" s="282" t="s">
        <v>286</v>
      </c>
      <c r="E57" s="231"/>
      <c r="F57" s="263">
        <v>7.0578113819291122E-3</v>
      </c>
      <c r="G57" s="304">
        <v>0</v>
      </c>
      <c r="H57" s="304">
        <v>0</v>
      </c>
      <c r="I57" s="305">
        <f t="shared" si="2"/>
        <v>7.0578113819291122E-3</v>
      </c>
    </row>
    <row r="58" spans="2:9">
      <c r="B58" s="212"/>
      <c r="C58" s="281"/>
      <c r="D58" s="282" t="s">
        <v>286</v>
      </c>
      <c r="E58" s="231"/>
      <c r="F58" s="263">
        <v>3.9994264497598304E-2</v>
      </c>
      <c r="G58" s="304">
        <v>0</v>
      </c>
      <c r="H58" s="304">
        <v>0</v>
      </c>
      <c r="I58" s="305">
        <f t="shared" si="2"/>
        <v>3.9994264497598304E-2</v>
      </c>
    </row>
    <row r="59" spans="2:9">
      <c r="B59" s="212"/>
      <c r="C59" s="281"/>
      <c r="D59" s="282" t="s">
        <v>288</v>
      </c>
      <c r="E59" s="231"/>
      <c r="F59" s="263">
        <v>0.2166284631304824</v>
      </c>
      <c r="G59" s="304">
        <v>0</v>
      </c>
      <c r="H59" s="304">
        <v>0</v>
      </c>
      <c r="I59" s="305">
        <f t="shared" si="2"/>
        <v>0.2166284631304824</v>
      </c>
    </row>
    <row r="60" spans="2:9">
      <c r="B60" s="212"/>
      <c r="C60" s="281"/>
      <c r="D60" s="282" t="s">
        <v>288</v>
      </c>
      <c r="E60" s="231"/>
      <c r="F60" s="263">
        <v>1.260572164888419E-2</v>
      </c>
      <c r="G60" s="304">
        <v>0</v>
      </c>
      <c r="H60" s="304">
        <v>0</v>
      </c>
      <c r="I60" s="305">
        <f t="shared" si="2"/>
        <v>1.260572164888419E-2</v>
      </c>
    </row>
    <row r="61" spans="2:9">
      <c r="B61" s="212"/>
      <c r="C61" s="281"/>
      <c r="D61" s="282" t="s">
        <v>289</v>
      </c>
      <c r="E61" s="231"/>
      <c r="F61" s="263">
        <v>-2.0272443987430239E-2</v>
      </c>
      <c r="G61" s="304">
        <v>0</v>
      </c>
      <c r="H61" s="304">
        <v>0</v>
      </c>
      <c r="I61" s="305">
        <f t="shared" si="2"/>
        <v>-2.0272443987430239E-2</v>
      </c>
    </row>
    <row r="62" spans="2:9">
      <c r="B62" s="212"/>
      <c r="C62" s="281" t="s">
        <v>290</v>
      </c>
      <c r="D62" s="282" t="s">
        <v>291</v>
      </c>
      <c r="E62" s="231"/>
      <c r="F62" s="263">
        <v>-2.940754742470463E-3</v>
      </c>
      <c r="G62" s="304">
        <v>0</v>
      </c>
      <c r="H62" s="304">
        <v>0</v>
      </c>
      <c r="I62" s="305">
        <f t="shared" si="2"/>
        <v>-2.940754742470463E-3</v>
      </c>
    </row>
    <row r="63" spans="2:9">
      <c r="B63" s="212"/>
      <c r="C63" s="281"/>
      <c r="D63" s="282" t="s">
        <v>292</v>
      </c>
      <c r="E63" s="231"/>
      <c r="F63" s="263">
        <v>1.009855178564357</v>
      </c>
      <c r="G63" s="304">
        <v>0</v>
      </c>
      <c r="H63" s="304">
        <v>0</v>
      </c>
      <c r="I63" s="305">
        <f t="shared" si="2"/>
        <v>1.009855178564357</v>
      </c>
    </row>
    <row r="64" spans="2:9">
      <c r="B64" s="212"/>
      <c r="C64" s="281"/>
      <c r="D64" s="282" t="s">
        <v>292</v>
      </c>
      <c r="E64" s="231"/>
      <c r="F64" s="263">
        <v>5.7638792952421081E-2</v>
      </c>
      <c r="G64" s="304">
        <v>0</v>
      </c>
      <c r="H64" s="304">
        <v>0</v>
      </c>
      <c r="I64" s="305">
        <f t="shared" si="2"/>
        <v>5.7638792952421081E-2</v>
      </c>
    </row>
    <row r="65" spans="2:9">
      <c r="B65" s="212"/>
      <c r="C65" s="281"/>
      <c r="D65" s="282" t="s">
        <v>293</v>
      </c>
      <c r="E65" s="231"/>
      <c r="F65" s="263">
        <v>4.2699758860671122E-2</v>
      </c>
      <c r="G65" s="304">
        <v>0</v>
      </c>
      <c r="H65" s="304">
        <v>0</v>
      </c>
      <c r="I65" s="305">
        <f t="shared" si="2"/>
        <v>4.2699758860671122E-2</v>
      </c>
    </row>
    <row r="66" spans="2:9">
      <c r="B66" s="212"/>
      <c r="C66" s="281"/>
      <c r="D66" s="282" t="s">
        <v>293</v>
      </c>
      <c r="E66" s="231"/>
      <c r="F66" s="263">
        <v>0.11468943495634806</v>
      </c>
      <c r="G66" s="304">
        <v>0</v>
      </c>
      <c r="H66" s="304">
        <v>0</v>
      </c>
      <c r="I66" s="305">
        <f t="shared" si="2"/>
        <v>0.11468943495634806</v>
      </c>
    </row>
    <row r="67" spans="2:9">
      <c r="B67" s="212"/>
      <c r="C67" s="281" t="s">
        <v>294</v>
      </c>
      <c r="D67" s="282" t="s">
        <v>335</v>
      </c>
      <c r="E67" s="231" t="s">
        <v>227</v>
      </c>
      <c r="F67" s="263">
        <v>19.879502059100329</v>
      </c>
      <c r="G67" s="304">
        <v>0</v>
      </c>
      <c r="H67" s="304">
        <v>0</v>
      </c>
      <c r="I67" s="305">
        <f t="shared" si="2"/>
        <v>19.879502059100329</v>
      </c>
    </row>
    <row r="68" spans="2:9">
      <c r="B68" s="212"/>
      <c r="C68" s="281"/>
      <c r="D68" s="282" t="s">
        <v>295</v>
      </c>
      <c r="E68" s="231" t="s">
        <v>227</v>
      </c>
      <c r="F68" s="263">
        <v>22.054660568528501</v>
      </c>
      <c r="G68" s="304">
        <v>0</v>
      </c>
      <c r="H68" s="304">
        <v>0</v>
      </c>
      <c r="I68" s="305">
        <f t="shared" si="2"/>
        <v>22.054660568528501</v>
      </c>
    </row>
    <row r="69" spans="2:9">
      <c r="B69" s="212"/>
      <c r="C69" s="280"/>
      <c r="D69" s="282" t="s">
        <v>296</v>
      </c>
      <c r="E69" s="231"/>
      <c r="F69" s="263">
        <v>-5.8815094849409263E-2</v>
      </c>
      <c r="G69" s="304">
        <v>0</v>
      </c>
      <c r="H69" s="304">
        <v>0</v>
      </c>
      <c r="I69" s="305">
        <f t="shared" si="2"/>
        <v>-5.8815094849409263E-2</v>
      </c>
    </row>
    <row r="70" spans="2:9">
      <c r="B70" s="153" t="s">
        <v>223</v>
      </c>
      <c r="C70" s="219"/>
      <c r="D70" s="154"/>
      <c r="E70" s="154"/>
      <c r="F70" s="186">
        <f>SUM(F22:F69)</f>
        <v>613.85548896909609</v>
      </c>
      <c r="G70" s="186">
        <f>SUM(G22:G69)</f>
        <v>-17.053436751586215</v>
      </c>
      <c r="H70" s="186">
        <f>SUM(H22:H69)</f>
        <v>0</v>
      </c>
      <c r="I70" s="250">
        <f>SUM(I22:I69)</f>
        <v>596.80205221750987</v>
      </c>
    </row>
    <row r="71" spans="2:9" ht="14.5" thickBot="1">
      <c r="B71" s="210" t="s">
        <v>219</v>
      </c>
      <c r="C71" s="211"/>
      <c r="D71" s="211"/>
      <c r="E71" s="211"/>
      <c r="F71" s="306">
        <f>F21+F70+F9</f>
        <v>2809.2571160878647</v>
      </c>
      <c r="G71" s="306">
        <f t="shared" ref="G71:I71" si="3">G21+G70+G9</f>
        <v>-17.053436751586215</v>
      </c>
      <c r="H71" s="306">
        <f t="shared" si="3"/>
        <v>0</v>
      </c>
      <c r="I71" s="317">
        <f t="shared" si="3"/>
        <v>2792.2036793362786</v>
      </c>
    </row>
    <row r="73" spans="2:9" ht="18.5" thickBot="1">
      <c r="B73" s="125" t="s">
        <v>220</v>
      </c>
      <c r="C73" s="62"/>
      <c r="D73" s="62"/>
      <c r="E73" s="62"/>
      <c r="F73" s="62"/>
      <c r="G73" s="62"/>
      <c r="H73" s="62"/>
      <c r="I73" s="62"/>
    </row>
    <row r="74" spans="2:9">
      <c r="B74" s="184" t="s">
        <v>232</v>
      </c>
      <c r="C74" s="284" t="s">
        <v>254</v>
      </c>
      <c r="D74" s="185"/>
      <c r="E74" s="230"/>
      <c r="F74" s="266">
        <v>242.28</v>
      </c>
      <c r="G74" s="307">
        <v>0</v>
      </c>
      <c r="H74" s="307">
        <v>0</v>
      </c>
      <c r="I74" s="308">
        <f>SUM(F74:H74)</f>
        <v>242.28</v>
      </c>
    </row>
    <row r="75" spans="2:9">
      <c r="B75" s="244"/>
      <c r="C75" s="285" t="s">
        <v>255</v>
      </c>
      <c r="D75" s="245"/>
      <c r="E75" s="234"/>
      <c r="F75" s="267">
        <v>2.1</v>
      </c>
      <c r="G75" s="309">
        <v>0</v>
      </c>
      <c r="H75" s="309">
        <v>0</v>
      </c>
      <c r="I75" s="310">
        <f t="shared" ref="I75:I76" si="4">SUM(F75:H75)</f>
        <v>2.1</v>
      </c>
    </row>
    <row r="76" spans="2:9">
      <c r="B76" s="244"/>
      <c r="C76" s="285" t="s">
        <v>256</v>
      </c>
      <c r="D76" s="245"/>
      <c r="E76" s="234"/>
      <c r="F76" s="267">
        <v>2.6</v>
      </c>
      <c r="G76" s="309">
        <v>0</v>
      </c>
      <c r="H76" s="309">
        <v>0</v>
      </c>
      <c r="I76" s="311">
        <f t="shared" si="4"/>
        <v>2.6</v>
      </c>
    </row>
    <row r="77" spans="2:9">
      <c r="B77" s="123" t="s">
        <v>235</v>
      </c>
      <c r="C77" s="135"/>
      <c r="D77" s="135"/>
      <c r="E77" s="232"/>
      <c r="F77" s="262">
        <f>SUM(F74:F76)</f>
        <v>246.98</v>
      </c>
      <c r="G77" s="262">
        <f t="shared" ref="G77:I77" si="5">SUM(G74:G76)</f>
        <v>0</v>
      </c>
      <c r="H77" s="262">
        <f t="shared" si="5"/>
        <v>0</v>
      </c>
      <c r="I77" s="301">
        <f t="shared" si="5"/>
        <v>246.98</v>
      </c>
    </row>
    <row r="78" spans="2:9">
      <c r="B78" s="244" t="s">
        <v>218</v>
      </c>
      <c r="C78" s="286" t="s">
        <v>341</v>
      </c>
      <c r="D78" s="245"/>
      <c r="E78" s="234"/>
      <c r="F78" s="261">
        <v>497.55700000000002</v>
      </c>
      <c r="G78" s="271">
        <v>0</v>
      </c>
      <c r="H78" s="271">
        <v>0</v>
      </c>
      <c r="I78" s="312">
        <f>SUM(F78:H78)</f>
        <v>497.55700000000002</v>
      </c>
    </row>
    <row r="79" spans="2:9" ht="16.5" customHeight="1">
      <c r="B79" s="180"/>
      <c r="C79" s="286" t="s">
        <v>301</v>
      </c>
      <c r="E79" s="231"/>
      <c r="F79" s="261">
        <v>8.4472509999999996</v>
      </c>
      <c r="G79" s="271">
        <v>0</v>
      </c>
      <c r="H79" s="271">
        <v>0</v>
      </c>
      <c r="I79" s="312">
        <f t="shared" ref="I79:I83" si="6">SUM(F79:H79)</f>
        <v>8.4472509999999996</v>
      </c>
    </row>
    <row r="80" spans="2:9">
      <c r="B80" s="131"/>
      <c r="C80" s="194" t="s">
        <v>303</v>
      </c>
      <c r="E80" s="231"/>
      <c r="F80" s="261">
        <v>0.11899999999999999</v>
      </c>
      <c r="G80" s="271">
        <v>0</v>
      </c>
      <c r="H80" s="271">
        <v>0</v>
      </c>
      <c r="I80" s="312">
        <f t="shared" si="6"/>
        <v>0.11899999999999999</v>
      </c>
    </row>
    <row r="81" spans="2:9">
      <c r="B81" s="131"/>
      <c r="C81" s="194" t="s">
        <v>302</v>
      </c>
      <c r="E81" s="231"/>
      <c r="F81" s="261">
        <v>0.72799999999999998</v>
      </c>
      <c r="G81" s="271">
        <v>0</v>
      </c>
      <c r="H81" s="271">
        <v>0</v>
      </c>
      <c r="I81" s="312">
        <f t="shared" si="6"/>
        <v>0.72799999999999998</v>
      </c>
    </row>
    <row r="82" spans="2:9">
      <c r="B82" s="131"/>
      <c r="C82" s="194" t="s">
        <v>304</v>
      </c>
      <c r="E82" s="231"/>
      <c r="F82" s="261">
        <v>1.6218000000000001</v>
      </c>
      <c r="G82" s="271">
        <v>0</v>
      </c>
      <c r="H82" s="271">
        <v>0</v>
      </c>
      <c r="I82" s="312">
        <f t="shared" si="6"/>
        <v>1.6218000000000001</v>
      </c>
    </row>
    <row r="83" spans="2:9">
      <c r="B83" s="131"/>
      <c r="C83" s="194" t="s">
        <v>305</v>
      </c>
      <c r="E83" s="231"/>
      <c r="F83" s="261">
        <v>1.75</v>
      </c>
      <c r="G83" s="271">
        <v>0</v>
      </c>
      <c r="H83" s="271">
        <v>0</v>
      </c>
      <c r="I83" s="312">
        <f t="shared" si="6"/>
        <v>1.75</v>
      </c>
    </row>
    <row r="84" spans="2:9">
      <c r="B84" s="123" t="s">
        <v>224</v>
      </c>
      <c r="C84" s="135"/>
      <c r="D84" s="135"/>
      <c r="E84" s="232"/>
      <c r="F84" s="262">
        <f>SUM(F78:F83)</f>
        <v>510.22305100000005</v>
      </c>
      <c r="G84" s="262">
        <f>SUM(G74:G80)</f>
        <v>0</v>
      </c>
      <c r="H84" s="262">
        <f>SUM(H74:H80)</f>
        <v>0</v>
      </c>
      <c r="I84" s="301">
        <f>SUM(I78:I83)</f>
        <v>510.22305100000005</v>
      </c>
    </row>
    <row r="85" spans="2:9">
      <c r="B85" s="133" t="s">
        <v>124</v>
      </c>
      <c r="C85" s="134" t="s">
        <v>125</v>
      </c>
      <c r="D85" s="183" t="s">
        <v>306</v>
      </c>
      <c r="E85" s="233"/>
      <c r="F85" s="261">
        <v>29.93</v>
      </c>
      <c r="G85" s="271">
        <v>0</v>
      </c>
      <c r="H85" s="271">
        <v>0</v>
      </c>
      <c r="I85" s="312">
        <f>SUM(F85:H85)</f>
        <v>29.93</v>
      </c>
    </row>
    <row r="86" spans="2:9">
      <c r="B86" s="133"/>
      <c r="C86" s="134"/>
      <c r="D86" s="183" t="s">
        <v>126</v>
      </c>
      <c r="E86" s="233"/>
      <c r="F86" s="261">
        <v>28.169</v>
      </c>
      <c r="G86" s="271">
        <v>0</v>
      </c>
      <c r="H86" s="271">
        <v>0</v>
      </c>
      <c r="I86" s="312">
        <f t="shared" ref="I86:I91" si="7">SUM(F86:H86)</f>
        <v>28.169</v>
      </c>
    </row>
    <row r="87" spans="2:9">
      <c r="B87" s="133"/>
      <c r="C87" s="134" t="s">
        <v>297</v>
      </c>
      <c r="D87" s="183" t="s">
        <v>307</v>
      </c>
      <c r="E87" s="233"/>
      <c r="F87" s="261">
        <v>3.9750000000000001</v>
      </c>
      <c r="G87" s="271">
        <v>0</v>
      </c>
      <c r="H87" s="271">
        <v>0</v>
      </c>
      <c r="I87" s="312">
        <f t="shared" si="7"/>
        <v>3.9750000000000001</v>
      </c>
    </row>
    <row r="88" spans="2:9">
      <c r="B88" s="133"/>
      <c r="C88" s="134" t="s">
        <v>287</v>
      </c>
      <c r="D88" s="183" t="s">
        <v>308</v>
      </c>
      <c r="E88" s="233"/>
      <c r="F88" s="261">
        <v>-0.1</v>
      </c>
      <c r="G88" s="271">
        <v>0</v>
      </c>
      <c r="H88" s="271">
        <v>0</v>
      </c>
      <c r="I88" s="312">
        <f t="shared" si="7"/>
        <v>-0.1</v>
      </c>
    </row>
    <row r="89" spans="2:9">
      <c r="B89" s="133"/>
      <c r="C89" s="281" t="s">
        <v>280</v>
      </c>
      <c r="D89" s="1" t="s">
        <v>312</v>
      </c>
      <c r="E89" s="233"/>
      <c r="F89" s="261">
        <v>-0.11799999999999999</v>
      </c>
      <c r="G89" s="271">
        <v>0</v>
      </c>
      <c r="H89" s="271">
        <v>0</v>
      </c>
      <c r="I89" s="312">
        <f t="shared" si="7"/>
        <v>-0.11799999999999999</v>
      </c>
    </row>
    <row r="90" spans="2:9">
      <c r="B90" s="133"/>
      <c r="C90" s="280"/>
      <c r="D90" s="183" t="s">
        <v>309</v>
      </c>
      <c r="E90" s="233"/>
      <c r="F90" s="261">
        <v>-1.91</v>
      </c>
      <c r="G90" s="271">
        <v>0</v>
      </c>
      <c r="H90" s="271">
        <v>0</v>
      </c>
      <c r="I90" s="312">
        <f t="shared" si="7"/>
        <v>-1.91</v>
      </c>
    </row>
    <row r="91" spans="2:9">
      <c r="B91" s="133"/>
      <c r="C91" s="134" t="s">
        <v>310</v>
      </c>
      <c r="D91" s="183" t="s">
        <v>311</v>
      </c>
      <c r="E91" s="233"/>
      <c r="F91" s="261">
        <v>1.2330000000000001</v>
      </c>
      <c r="G91" s="271">
        <v>0</v>
      </c>
      <c r="H91" s="271">
        <v>0</v>
      </c>
      <c r="I91" s="312">
        <f t="shared" si="7"/>
        <v>1.2330000000000001</v>
      </c>
    </row>
    <row r="92" spans="2:9">
      <c r="B92" s="123" t="s">
        <v>225</v>
      </c>
      <c r="C92" s="135"/>
      <c r="D92" s="136"/>
      <c r="E92" s="235"/>
      <c r="F92" s="262">
        <f>SUM(F85:F91)</f>
        <v>61.179000000000002</v>
      </c>
      <c r="G92" s="262">
        <f>SUM(G85:G91)</f>
        <v>0</v>
      </c>
      <c r="H92" s="262">
        <f>SUM(H85:H91)</f>
        <v>0</v>
      </c>
      <c r="I92" s="301">
        <f>SUM(I85:I91)</f>
        <v>61.179000000000002</v>
      </c>
    </row>
    <row r="93" spans="2:9" s="182" customFormat="1">
      <c r="B93" s="190" t="s">
        <v>218</v>
      </c>
      <c r="C93" s="183" t="s">
        <v>337</v>
      </c>
      <c r="D93" s="191"/>
      <c r="E93" s="236"/>
      <c r="F93" s="261">
        <v>-2355.8374032531392</v>
      </c>
      <c r="G93" s="261">
        <v>0</v>
      </c>
      <c r="H93" s="261">
        <v>0</v>
      </c>
      <c r="I93" s="313">
        <f>SUM(F93:H93)</f>
        <v>-2355.8374032531392</v>
      </c>
    </row>
    <row r="94" spans="2:9" s="182" customFormat="1">
      <c r="B94" s="192" t="s">
        <v>127</v>
      </c>
      <c r="C94" s="193"/>
      <c r="D94" s="193"/>
      <c r="E94" s="237"/>
      <c r="F94" s="262">
        <f>SUM(F93)</f>
        <v>-2355.8374032531392</v>
      </c>
      <c r="G94" s="262">
        <f t="shared" ref="G94:H94" si="8">SUM(G93)</f>
        <v>0</v>
      </c>
      <c r="H94" s="262">
        <f t="shared" si="8"/>
        <v>0</v>
      </c>
      <c r="I94" s="301">
        <f t="shared" ref="I94" si="9">SUM(F94:H94)</f>
        <v>-2355.8374032531392</v>
      </c>
    </row>
    <row r="95" spans="2:9" ht="14.5" thickBot="1">
      <c r="B95" s="171" t="s">
        <v>226</v>
      </c>
      <c r="C95" s="172"/>
      <c r="D95" s="173"/>
      <c r="E95" s="238"/>
      <c r="F95" s="302">
        <f>F84+F92+F77</f>
        <v>818.38205100000005</v>
      </c>
      <c r="G95" s="302">
        <f t="shared" ref="G95:I95" si="10">G84+G92+G77</f>
        <v>0</v>
      </c>
      <c r="H95" s="302">
        <f t="shared" si="10"/>
        <v>0</v>
      </c>
      <c r="I95" s="314">
        <f t="shared" si="10"/>
        <v>818.38205100000005</v>
      </c>
    </row>
    <row r="96" spans="2:9" ht="14.5" thickBot="1">
      <c r="B96" s="124"/>
      <c r="C96" s="124"/>
      <c r="D96" s="124"/>
      <c r="E96" s="124"/>
      <c r="F96" s="124"/>
      <c r="G96" s="124"/>
      <c r="H96" s="124"/>
      <c r="I96" s="124"/>
    </row>
    <row r="97" spans="2:9" ht="15.5">
      <c r="B97" s="174" t="s">
        <v>221</v>
      </c>
      <c r="C97" s="175"/>
      <c r="D97" s="176"/>
      <c r="E97" s="176"/>
      <c r="F97" s="265">
        <f>F95+F71+F94</f>
        <v>1271.8017638347255</v>
      </c>
      <c r="G97" s="265">
        <f>G95+G71+G94</f>
        <v>-17.053436751586215</v>
      </c>
      <c r="H97" s="265">
        <f>H95+H71+H94</f>
        <v>0</v>
      </c>
      <c r="I97" s="268">
        <f>I95+I71+I94</f>
        <v>1254.7483270831394</v>
      </c>
    </row>
    <row r="98" spans="2:9" ht="16" thickBot="1">
      <c r="B98" s="177" t="s">
        <v>128</v>
      </c>
      <c r="C98" s="178"/>
      <c r="D98" s="179"/>
      <c r="E98" s="179"/>
      <c r="F98" s="216">
        <f>F97+F4</f>
        <v>16237.17896993602</v>
      </c>
      <c r="G98" s="216">
        <f>G97+G4</f>
        <v>551.55356324841375</v>
      </c>
      <c r="H98" s="216">
        <f>H97+H4</f>
        <v>968.40599999999995</v>
      </c>
      <c r="I98" s="217">
        <f>I97+I4</f>
        <v>17757.138533184436</v>
      </c>
    </row>
    <row r="99" spans="2:9">
      <c r="B99" s="124"/>
      <c r="C99" s="124"/>
      <c r="D99" s="124"/>
      <c r="E99" s="124"/>
    </row>
    <row r="100" spans="2:9">
      <c r="B100" s="124"/>
      <c r="C100" s="126"/>
      <c r="D100" s="124"/>
      <c r="E100" s="124"/>
      <c r="F100" s="3"/>
      <c r="G100" s="3"/>
      <c r="H100" s="3"/>
      <c r="I100" s="3"/>
    </row>
    <row r="101" spans="2:9">
      <c r="B101" s="124"/>
      <c r="C101" s="127"/>
      <c r="D101" s="124"/>
      <c r="E101" s="124"/>
      <c r="F101" s="203"/>
      <c r="G101" s="3"/>
      <c r="H101" s="3"/>
      <c r="I101" s="3"/>
    </row>
    <row r="102" spans="2:9">
      <c r="B102" s="124"/>
      <c r="C102" s="126"/>
      <c r="D102" s="124"/>
      <c r="E102" s="124"/>
      <c r="F102" s="3"/>
      <c r="G102" s="3"/>
      <c r="H102" s="3"/>
      <c r="I102" s="3"/>
    </row>
    <row r="103" spans="2:9">
      <c r="B103" s="124"/>
      <c r="C103" s="126"/>
      <c r="D103" s="124"/>
      <c r="E103" s="124"/>
      <c r="F103" s="3"/>
      <c r="G103" s="3"/>
      <c r="H103" s="3"/>
      <c r="I103" s="3"/>
    </row>
    <row r="104" spans="2:9">
      <c r="C104" s="61"/>
      <c r="F104" s="3"/>
      <c r="G104" s="3"/>
      <c r="H104" s="3"/>
      <c r="I104" s="3"/>
    </row>
    <row r="105" spans="2:9">
      <c r="C105" s="63"/>
      <c r="F105" s="3"/>
      <c r="G105" s="3"/>
      <c r="H105" s="3"/>
      <c r="I105" s="3"/>
    </row>
    <row r="106" spans="2:9">
      <c r="C106" s="63"/>
      <c r="F106" s="3"/>
      <c r="G106" s="3"/>
      <c r="H106" s="3"/>
      <c r="I106" s="3"/>
    </row>
    <row r="107" spans="2:9">
      <c r="C107" s="63"/>
      <c r="F107" s="3"/>
      <c r="G107" s="3"/>
      <c r="H107" s="3"/>
      <c r="I107" s="3"/>
    </row>
    <row r="108" spans="2:9">
      <c r="C108" s="63"/>
      <c r="F108" s="3"/>
      <c r="G108" s="3"/>
      <c r="H108" s="3"/>
      <c r="I108" s="3"/>
    </row>
    <row r="109" spans="2:9">
      <c r="C109" s="63"/>
      <c r="F109" s="3"/>
      <c r="G109" s="3"/>
      <c r="H109" s="3"/>
      <c r="I109" s="3"/>
    </row>
    <row r="110" spans="2:9">
      <c r="C110" s="61"/>
      <c r="F110" s="3"/>
      <c r="G110" s="3"/>
      <c r="H110" s="3"/>
      <c r="I110" s="3"/>
    </row>
    <row r="111" spans="2:9">
      <c r="C111" s="61"/>
      <c r="F111" s="3"/>
      <c r="G111" s="3"/>
      <c r="H111" s="3"/>
      <c r="I111" s="3"/>
    </row>
    <row r="112" spans="2:9">
      <c r="C112" s="60"/>
      <c r="F112" s="3"/>
      <c r="G112" s="3"/>
      <c r="H112" s="3"/>
      <c r="I112" s="3"/>
    </row>
    <row r="113" spans="3:9">
      <c r="C113" s="61"/>
      <c r="F113" s="3"/>
      <c r="G113" s="3"/>
      <c r="H113" s="3"/>
      <c r="I113" s="3"/>
    </row>
    <row r="114" spans="3:9">
      <c r="F114" s="3"/>
      <c r="G114" s="3"/>
      <c r="H114" s="3"/>
      <c r="I114" s="3"/>
    </row>
    <row r="115" spans="3:9">
      <c r="F115" s="3"/>
      <c r="G115" s="3"/>
      <c r="H115" s="3"/>
      <c r="I115" s="3"/>
    </row>
    <row r="116" spans="3:9">
      <c r="F116" s="3"/>
      <c r="G116" s="3"/>
      <c r="H116" s="3"/>
      <c r="I116" s="3"/>
    </row>
    <row r="117" spans="3:9">
      <c r="F117" s="3"/>
      <c r="G117" s="3"/>
      <c r="H117" s="3"/>
      <c r="I117" s="3"/>
    </row>
    <row r="118" spans="3:9">
      <c r="F118" s="3"/>
      <c r="G118" s="3"/>
      <c r="H118" s="3"/>
      <c r="I118" s="3"/>
    </row>
    <row r="119" spans="3:9">
      <c r="F119" s="3"/>
      <c r="G119" s="3"/>
      <c r="H119" s="3"/>
      <c r="I119" s="3"/>
    </row>
    <row r="120" spans="3:9">
      <c r="F120" s="3"/>
      <c r="G120" s="3"/>
      <c r="H120" s="3"/>
      <c r="I120" s="3"/>
    </row>
    <row r="121" spans="3:9">
      <c r="F121" s="3"/>
      <c r="G121" s="3"/>
      <c r="H121" s="3"/>
      <c r="I121" s="3"/>
    </row>
    <row r="122" spans="3:9">
      <c r="F122" s="3"/>
      <c r="G122" s="3"/>
      <c r="H122" s="3"/>
      <c r="I122" s="3"/>
    </row>
    <row r="123" spans="3:9">
      <c r="F123" s="3"/>
      <c r="G123" s="3"/>
      <c r="H123" s="3"/>
      <c r="I123" s="3"/>
    </row>
    <row r="124" spans="3:9">
      <c r="F124" s="3"/>
      <c r="G124" s="3"/>
      <c r="H124" s="3"/>
      <c r="I124" s="3"/>
    </row>
    <row r="125" spans="3:9">
      <c r="F125" s="3"/>
      <c r="G125" s="3"/>
      <c r="H125" s="3"/>
      <c r="I125" s="3"/>
    </row>
    <row r="126" spans="3:9">
      <c r="F126" s="3"/>
      <c r="G126" s="3"/>
      <c r="H126" s="3"/>
      <c r="I126" s="3"/>
    </row>
    <row r="127" spans="3:9">
      <c r="F127" s="3"/>
      <c r="G127" s="3"/>
      <c r="H127" s="3"/>
      <c r="I127" s="3"/>
    </row>
    <row r="128" spans="3:9">
      <c r="F128" s="3"/>
      <c r="G128" s="3"/>
      <c r="H128" s="3"/>
      <c r="I128" s="3"/>
    </row>
    <row r="129" spans="6:9">
      <c r="F129" s="3"/>
      <c r="G129" s="3"/>
      <c r="H129" s="3"/>
      <c r="I129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101"/>
  <sheetViews>
    <sheetView zoomScale="70" zoomScaleNormal="70" workbookViewId="0">
      <selection activeCell="B3" sqref="B3"/>
    </sheetView>
  </sheetViews>
  <sheetFormatPr defaultColWidth="8.7265625" defaultRowHeight="14"/>
  <cols>
    <col min="1" max="1" width="8.7265625" style="1"/>
    <col min="2" max="2" width="33.453125" style="1" customWidth="1"/>
    <col min="3" max="3" width="60.54296875" style="1" customWidth="1"/>
    <col min="4" max="4" width="80.81640625" style="1" customWidth="1"/>
    <col min="5" max="5" width="10.81640625" style="1" bestFit="1" customWidth="1"/>
    <col min="6" max="8" width="18.453125" style="1" customWidth="1"/>
    <col min="9" max="16384" width="8.7265625" style="1"/>
  </cols>
  <sheetData>
    <row r="2" spans="2:8" ht="18.5" thickBot="1">
      <c r="B2" s="4" t="s">
        <v>347</v>
      </c>
    </row>
    <row r="3" spans="2:8" ht="43">
      <c r="B3" s="4"/>
      <c r="F3" s="247" t="s">
        <v>72</v>
      </c>
      <c r="G3" s="205" t="s">
        <v>73</v>
      </c>
      <c r="H3" s="206" t="s">
        <v>74</v>
      </c>
    </row>
    <row r="4" spans="2:8">
      <c r="B4" s="153" t="s">
        <v>233</v>
      </c>
      <c r="C4" s="207"/>
      <c r="D4" s="207"/>
      <c r="E4" s="246"/>
      <c r="F4" s="248">
        <v>2195.8457690752348</v>
      </c>
      <c r="G4" s="255">
        <v>303.90591356639908</v>
      </c>
      <c r="H4" s="256">
        <f>SUM(F4:G4)</f>
        <v>2499.751682641634</v>
      </c>
    </row>
    <row r="5" spans="2:8" ht="18">
      <c r="B5" s="4"/>
    </row>
    <row r="6" spans="2:8" ht="18" thickBot="1">
      <c r="B6" s="64" t="s">
        <v>216</v>
      </c>
    </row>
    <row r="7" spans="2:8" ht="43">
      <c r="B7" s="218" t="s">
        <v>15</v>
      </c>
      <c r="C7" s="65"/>
      <c r="D7" s="239"/>
      <c r="E7" s="239" t="s">
        <v>227</v>
      </c>
      <c r="F7" s="205" t="s">
        <v>72</v>
      </c>
      <c r="G7" s="205" t="s">
        <v>73</v>
      </c>
      <c r="H7" s="206" t="s">
        <v>74</v>
      </c>
    </row>
    <row r="8" spans="2:8">
      <c r="B8" s="249" t="s">
        <v>232</v>
      </c>
      <c r="C8" s="207"/>
      <c r="D8" s="207"/>
      <c r="E8" s="195"/>
      <c r="F8" s="258">
        <v>59.710045143555931</v>
      </c>
      <c r="G8" s="259">
        <v>-191.30195500870983</v>
      </c>
      <c r="H8" s="260">
        <f>SUM(F8:G8)</f>
        <v>-131.59190986515389</v>
      </c>
    </row>
    <row r="9" spans="2:8">
      <c r="B9" s="153" t="s">
        <v>234</v>
      </c>
      <c r="C9" s="219"/>
      <c r="D9" s="154"/>
      <c r="E9" s="154"/>
      <c r="F9" s="186">
        <f>SUM(F8)</f>
        <v>59.710045143555931</v>
      </c>
      <c r="G9" s="186">
        <f t="shared" ref="G9:H9" si="0">SUM(G8)</f>
        <v>-191.30195500870983</v>
      </c>
      <c r="H9" s="250">
        <f t="shared" si="0"/>
        <v>-131.59190986515389</v>
      </c>
    </row>
    <row r="10" spans="2:8">
      <c r="B10" s="212" t="s">
        <v>217</v>
      </c>
      <c r="C10" s="126"/>
      <c r="D10" s="60"/>
      <c r="E10" s="227"/>
      <c r="F10" s="293">
        <v>0</v>
      </c>
      <c r="G10" s="264">
        <v>0</v>
      </c>
      <c r="H10" s="294">
        <f>SUM(F10:G10)</f>
        <v>0</v>
      </c>
    </row>
    <row r="11" spans="2:8">
      <c r="B11" s="153" t="s">
        <v>222</v>
      </c>
      <c r="C11" s="219"/>
      <c r="D11" s="219"/>
      <c r="E11" s="242"/>
      <c r="F11" s="186">
        <f>SUM(F10)</f>
        <v>0</v>
      </c>
      <c r="G11" s="186">
        <f t="shared" ref="G11:H11" si="1">SUM(G10)</f>
        <v>0</v>
      </c>
      <c r="H11" s="315">
        <f t="shared" si="1"/>
        <v>0</v>
      </c>
    </row>
    <row r="12" spans="2:8">
      <c r="B12" s="147" t="s">
        <v>218</v>
      </c>
      <c r="C12" s="61" t="s">
        <v>313</v>
      </c>
      <c r="D12" s="240" t="s">
        <v>314</v>
      </c>
      <c r="E12" s="227"/>
      <c r="F12" s="295">
        <v>17.645528454822799</v>
      </c>
      <c r="G12" s="296">
        <v>0</v>
      </c>
      <c r="H12" s="297">
        <f>SUM(F12:G12)</f>
        <v>17.645528454822799</v>
      </c>
    </row>
    <row r="13" spans="2:8">
      <c r="B13" s="147"/>
      <c r="C13" s="61"/>
      <c r="D13" s="240" t="s">
        <v>319</v>
      </c>
      <c r="E13" s="227"/>
      <c r="F13" s="295">
        <v>0</v>
      </c>
      <c r="G13" s="296">
        <v>-0.23408889360545596</v>
      </c>
      <c r="H13" s="297">
        <f t="shared" ref="H13:H27" si="2">SUM(F13:G13)</f>
        <v>-0.23408889360545596</v>
      </c>
    </row>
    <row r="14" spans="2:8">
      <c r="B14" s="147"/>
      <c r="C14" s="61" t="s">
        <v>264</v>
      </c>
      <c r="D14" s="138" t="s">
        <v>266</v>
      </c>
      <c r="E14" s="241"/>
      <c r="F14" s="295">
        <v>-0.11399035354797903</v>
      </c>
      <c r="G14" s="296">
        <v>0</v>
      </c>
      <c r="H14" s="297">
        <f t="shared" si="2"/>
        <v>-0.11399035354797903</v>
      </c>
    </row>
    <row r="15" spans="2:8">
      <c r="B15" s="147"/>
      <c r="C15" s="61"/>
      <c r="D15" s="138" t="s">
        <v>267</v>
      </c>
      <c r="E15" s="241"/>
      <c r="F15" s="295">
        <v>1.9997132248799152E-2</v>
      </c>
      <c r="G15" s="296">
        <v>0</v>
      </c>
      <c r="H15" s="297">
        <f t="shared" si="2"/>
        <v>1.9997132248799152E-2</v>
      </c>
    </row>
    <row r="16" spans="2:8">
      <c r="B16" s="147"/>
      <c r="C16" s="61"/>
      <c r="D16" s="138" t="s">
        <v>269</v>
      </c>
      <c r="E16" s="241"/>
      <c r="F16" s="296">
        <v>7.4989245932996815E-2</v>
      </c>
      <c r="G16" s="295">
        <v>0</v>
      </c>
      <c r="H16" s="297">
        <f t="shared" si="2"/>
        <v>7.4989245932996815E-2</v>
      </c>
    </row>
    <row r="17" spans="2:8">
      <c r="B17" s="147"/>
      <c r="C17" s="61"/>
      <c r="D17" s="138" t="s">
        <v>270</v>
      </c>
      <c r="E17" s="241"/>
      <c r="F17" s="296">
        <v>4.4111321137056944E-2</v>
      </c>
      <c r="G17" s="295">
        <v>0</v>
      </c>
      <c r="H17" s="297">
        <f t="shared" si="2"/>
        <v>4.4111321137056944E-2</v>
      </c>
    </row>
    <row r="18" spans="2:8">
      <c r="B18" s="147"/>
      <c r="C18" s="61"/>
      <c r="D18" s="138" t="s">
        <v>320</v>
      </c>
      <c r="E18" s="241"/>
      <c r="F18" s="296">
        <v>0</v>
      </c>
      <c r="G18" s="295">
        <v>0.33524604064163283</v>
      </c>
      <c r="H18" s="297">
        <f t="shared" si="2"/>
        <v>0.33524604064163283</v>
      </c>
    </row>
    <row r="19" spans="2:8">
      <c r="B19" s="147"/>
      <c r="C19" s="61" t="s">
        <v>315</v>
      </c>
      <c r="D19" s="138" t="s">
        <v>316</v>
      </c>
      <c r="E19" s="241"/>
      <c r="F19" s="296">
        <v>0</v>
      </c>
      <c r="G19" s="295">
        <v>0</v>
      </c>
      <c r="H19" s="297">
        <f t="shared" si="2"/>
        <v>0</v>
      </c>
    </row>
    <row r="20" spans="2:8">
      <c r="B20" s="147"/>
      <c r="C20" s="63"/>
      <c r="D20" s="138" t="s">
        <v>317</v>
      </c>
      <c r="E20" s="241"/>
      <c r="F20" s="296">
        <v>0</v>
      </c>
      <c r="G20" s="295">
        <v>0</v>
      </c>
      <c r="H20" s="297">
        <f t="shared" si="2"/>
        <v>0</v>
      </c>
    </row>
    <row r="21" spans="2:8">
      <c r="B21" s="147"/>
      <c r="C21" s="60" t="s">
        <v>280</v>
      </c>
      <c r="D21" s="240" t="s">
        <v>282</v>
      </c>
      <c r="E21" s="227"/>
      <c r="F21" s="295">
        <v>1.1057237831688942</v>
      </c>
      <c r="G21" s="296">
        <v>0</v>
      </c>
      <c r="H21" s="297">
        <f t="shared" si="2"/>
        <v>1.1057237831688942</v>
      </c>
    </row>
    <row r="22" spans="2:8">
      <c r="B22" s="147"/>
      <c r="C22" s="60"/>
      <c r="D22" s="240" t="s">
        <v>321</v>
      </c>
      <c r="E22" s="227" t="s">
        <v>227</v>
      </c>
      <c r="F22" s="295">
        <v>0</v>
      </c>
      <c r="G22" s="296">
        <v>9.4692302707548919</v>
      </c>
      <c r="H22" s="297">
        <f t="shared" si="2"/>
        <v>9.4692302707548919</v>
      </c>
    </row>
    <row r="23" spans="2:8">
      <c r="B23" s="147"/>
      <c r="C23" s="61" t="s">
        <v>285</v>
      </c>
      <c r="D23" s="138" t="s">
        <v>286</v>
      </c>
      <c r="E23" s="241"/>
      <c r="F23" s="295">
        <v>0.21173434145787334</v>
      </c>
      <c r="G23" s="296">
        <v>0</v>
      </c>
      <c r="H23" s="297">
        <f t="shared" si="2"/>
        <v>0.21173434145787334</v>
      </c>
    </row>
    <row r="24" spans="2:8">
      <c r="B24" s="147"/>
      <c r="C24" s="61" t="s">
        <v>125</v>
      </c>
      <c r="D24" s="138" t="s">
        <v>318</v>
      </c>
      <c r="E24" s="241"/>
      <c r="F24" s="295">
        <v>0</v>
      </c>
      <c r="G24" s="296">
        <v>0</v>
      </c>
      <c r="H24" s="297">
        <f t="shared" si="2"/>
        <v>0</v>
      </c>
    </row>
    <row r="25" spans="2:8">
      <c r="B25" s="147"/>
      <c r="C25" s="61" t="s">
        <v>290</v>
      </c>
      <c r="D25" s="138" t="s">
        <v>291</v>
      </c>
      <c r="E25" s="241"/>
      <c r="F25" s="295">
        <v>8.8222642274113899E-3</v>
      </c>
      <c r="G25" s="296">
        <v>0</v>
      </c>
      <c r="H25" s="297">
        <f t="shared" si="2"/>
        <v>8.8222642274113899E-3</v>
      </c>
    </row>
    <row r="26" spans="2:8">
      <c r="B26" s="147"/>
      <c r="C26" s="63"/>
      <c r="D26" s="138" t="s">
        <v>292</v>
      </c>
      <c r="E26" s="241"/>
      <c r="F26" s="295">
        <v>4.4111321137056944E-2</v>
      </c>
      <c r="G26" s="296">
        <v>0</v>
      </c>
      <c r="H26" s="297">
        <f t="shared" si="2"/>
        <v>4.4111321137056944E-2</v>
      </c>
    </row>
    <row r="27" spans="2:8">
      <c r="B27" s="147"/>
      <c r="C27" s="63" t="s">
        <v>271</v>
      </c>
      <c r="D27" s="138" t="s">
        <v>329</v>
      </c>
      <c r="E27" s="241"/>
      <c r="F27" s="295">
        <v>1.4821403902051136</v>
      </c>
      <c r="G27" s="296">
        <v>0</v>
      </c>
      <c r="H27" s="297">
        <f t="shared" si="2"/>
        <v>1.4821403902051136</v>
      </c>
    </row>
    <row r="28" spans="2:8">
      <c r="B28" s="153" t="s">
        <v>223</v>
      </c>
      <c r="C28" s="207"/>
      <c r="D28" s="154"/>
      <c r="E28" s="154"/>
      <c r="F28" s="186">
        <f>SUM(F12:F27)</f>
        <v>20.523167900790021</v>
      </c>
      <c r="G28" s="186">
        <f>SUM(G12:G27)</f>
        <v>9.5703874177910695</v>
      </c>
      <c r="H28" s="250">
        <f>SUM(H12:H27)</f>
        <v>30.093555318581089</v>
      </c>
    </row>
    <row r="29" spans="2:8" ht="14.5" thickBot="1">
      <c r="B29" s="170" t="s">
        <v>116</v>
      </c>
      <c r="C29" s="220"/>
      <c r="D29" s="221"/>
      <c r="E29" s="221"/>
      <c r="F29" s="270">
        <f>F11+F28+F9</f>
        <v>80.233213044345945</v>
      </c>
      <c r="G29" s="270">
        <f t="shared" ref="G29:H29" si="3">G11+G28+G9</f>
        <v>-181.73156759091876</v>
      </c>
      <c r="H29" s="316">
        <f t="shared" si="3"/>
        <v>-101.49835454657281</v>
      </c>
    </row>
    <row r="30" spans="2:8" ht="18">
      <c r="B30" s="4"/>
      <c r="G30" s="196"/>
    </row>
    <row r="31" spans="2:8" ht="18.5" thickBot="1">
      <c r="B31" s="125" t="s">
        <v>220</v>
      </c>
      <c r="C31" s="62"/>
      <c r="D31" s="62"/>
      <c r="E31" s="62"/>
      <c r="F31" s="62"/>
      <c r="G31" s="62"/>
      <c r="H31" s="62"/>
    </row>
    <row r="32" spans="2:8">
      <c r="B32" s="184" t="s">
        <v>232</v>
      </c>
      <c r="C32" s="185"/>
      <c r="D32" s="185"/>
      <c r="E32" s="230"/>
      <c r="F32" s="298">
        <v>0</v>
      </c>
      <c r="G32" s="299">
        <v>0</v>
      </c>
      <c r="H32" s="300">
        <v>0</v>
      </c>
    </row>
    <row r="33" spans="2:10">
      <c r="B33" s="123" t="s">
        <v>235</v>
      </c>
      <c r="C33" s="135"/>
      <c r="D33" s="135"/>
      <c r="E33" s="232"/>
      <c r="F33" s="262">
        <f>SUM(F32:F32)</f>
        <v>0</v>
      </c>
      <c r="G33" s="262">
        <f>SUM(G32:G32)</f>
        <v>0</v>
      </c>
      <c r="H33" s="301">
        <f>SUM(H32:H32)</f>
        <v>0</v>
      </c>
    </row>
    <row r="34" spans="2:10">
      <c r="B34" s="244" t="s">
        <v>218</v>
      </c>
      <c r="C34" s="286" t="s">
        <v>341</v>
      </c>
      <c r="D34" s="245"/>
      <c r="E34" s="234"/>
      <c r="F34" s="261">
        <v>137.13</v>
      </c>
      <c r="G34" s="271">
        <v>25.53</v>
      </c>
      <c r="H34" s="130">
        <f>SUM(F34:G34)</f>
        <v>162.66</v>
      </c>
    </row>
    <row r="35" spans="2:10" ht="16.5" customHeight="1">
      <c r="B35" s="180"/>
      <c r="C35" s="194" t="s">
        <v>303</v>
      </c>
      <c r="E35" s="231"/>
      <c r="F35" s="261">
        <v>0.40100000000000002</v>
      </c>
      <c r="G35" s="129">
        <v>0</v>
      </c>
      <c r="H35" s="130">
        <f t="shared" ref="H35:H41" si="4">SUM(F35:G35)</f>
        <v>0.40100000000000002</v>
      </c>
    </row>
    <row r="36" spans="2:10" ht="16.5" customHeight="1">
      <c r="B36" s="180"/>
      <c r="C36" s="194" t="s">
        <v>302</v>
      </c>
      <c r="E36" s="231"/>
      <c r="F36" s="261">
        <v>0.13</v>
      </c>
      <c r="G36" s="129">
        <v>0</v>
      </c>
      <c r="H36" s="130">
        <f t="shared" si="4"/>
        <v>0.13</v>
      </c>
    </row>
    <row r="37" spans="2:10" ht="16.5" customHeight="1">
      <c r="B37" s="180"/>
      <c r="C37" s="286" t="s">
        <v>322</v>
      </c>
      <c r="E37" s="231"/>
      <c r="F37" s="261">
        <v>16</v>
      </c>
      <c r="G37" s="129">
        <v>0</v>
      </c>
      <c r="H37" s="130">
        <f t="shared" si="4"/>
        <v>16</v>
      </c>
    </row>
    <row r="38" spans="2:10" ht="16.5" customHeight="1">
      <c r="B38" s="180"/>
      <c r="C38" s="286" t="s">
        <v>323</v>
      </c>
      <c r="E38" s="231"/>
      <c r="F38" s="261">
        <v>22</v>
      </c>
      <c r="G38" s="129">
        <v>0</v>
      </c>
      <c r="H38" s="130">
        <f t="shared" si="4"/>
        <v>22</v>
      </c>
    </row>
    <row r="39" spans="2:10" ht="16.5" customHeight="1">
      <c r="B39" s="180"/>
      <c r="C39" s="286" t="s">
        <v>324</v>
      </c>
      <c r="E39" s="231"/>
      <c r="F39" s="261">
        <v>8</v>
      </c>
      <c r="G39" s="129">
        <v>0</v>
      </c>
      <c r="H39" s="130">
        <f t="shared" si="4"/>
        <v>8</v>
      </c>
    </row>
    <row r="40" spans="2:10" ht="16.5" customHeight="1">
      <c r="B40" s="180"/>
      <c r="C40" s="286" t="s">
        <v>325</v>
      </c>
      <c r="E40" s="231"/>
      <c r="F40" s="261">
        <v>3.6669999999999998</v>
      </c>
      <c r="G40" s="129">
        <v>0</v>
      </c>
      <c r="H40" s="130">
        <f t="shared" si="4"/>
        <v>3.6669999999999998</v>
      </c>
    </row>
    <row r="41" spans="2:10">
      <c r="B41" s="131"/>
      <c r="C41" s="194" t="s">
        <v>326</v>
      </c>
      <c r="E41" s="231"/>
      <c r="F41" s="261">
        <v>7.633</v>
      </c>
      <c r="G41" s="132">
        <v>0</v>
      </c>
      <c r="H41" s="130">
        <f t="shared" si="4"/>
        <v>7.633</v>
      </c>
    </row>
    <row r="42" spans="2:10">
      <c r="B42" s="123" t="s">
        <v>224</v>
      </c>
      <c r="C42" s="135"/>
      <c r="D42" s="135"/>
      <c r="E42" s="232"/>
      <c r="F42" s="262">
        <f>SUM(F34:F41)</f>
        <v>194.96100000000001</v>
      </c>
      <c r="G42" s="262">
        <f>SUM(G34:G41)</f>
        <v>25.53</v>
      </c>
      <c r="H42" s="301">
        <f>SUM(H34:H41)</f>
        <v>220.49100000000001</v>
      </c>
    </row>
    <row r="43" spans="2:10">
      <c r="B43" s="133" t="s">
        <v>124</v>
      </c>
      <c r="C43" s="281" t="s">
        <v>280</v>
      </c>
      <c r="D43" s="183" t="s">
        <v>309</v>
      </c>
      <c r="E43" s="233"/>
      <c r="F43" s="261">
        <v>-8.3000000000000007</v>
      </c>
      <c r="G43" s="128">
        <v>0</v>
      </c>
      <c r="H43" s="251">
        <f>SUM(F43:G43)</f>
        <v>-8.3000000000000007</v>
      </c>
    </row>
    <row r="44" spans="2:10">
      <c r="B44" s="133"/>
      <c r="C44" s="134" t="s">
        <v>257</v>
      </c>
      <c r="D44" s="183" t="s">
        <v>327</v>
      </c>
      <c r="E44" s="233"/>
      <c r="F44" s="261">
        <v>-0.39</v>
      </c>
      <c r="G44" s="128">
        <v>0</v>
      </c>
      <c r="H44" s="251">
        <f>SUM(F44:G44)</f>
        <v>-0.39</v>
      </c>
    </row>
    <row r="45" spans="2:10">
      <c r="B45" s="123" t="s">
        <v>225</v>
      </c>
      <c r="C45" s="135"/>
      <c r="D45" s="136"/>
      <c r="E45" s="235"/>
      <c r="F45" s="262">
        <f>SUM(F43:F44)</f>
        <v>-8.6900000000000013</v>
      </c>
      <c r="G45" s="262">
        <f t="shared" ref="G45:H45" si="5">SUM(G43:G44)</f>
        <v>0</v>
      </c>
      <c r="H45" s="301">
        <f t="shared" si="5"/>
        <v>-8.6900000000000013</v>
      </c>
    </row>
    <row r="46" spans="2:10" ht="14.5" thickBot="1">
      <c r="B46" s="171" t="s">
        <v>226</v>
      </c>
      <c r="C46" s="172"/>
      <c r="D46" s="173"/>
      <c r="E46" s="238"/>
      <c r="F46" s="302">
        <f>F42+F45+F33</f>
        <v>186.27100000000002</v>
      </c>
      <c r="G46" s="302">
        <f t="shared" ref="G46:H46" si="6">G42+G45+G33</f>
        <v>25.53</v>
      </c>
      <c r="H46" s="314">
        <f t="shared" si="6"/>
        <v>211.80100000000002</v>
      </c>
    </row>
    <row r="47" spans="2:10" ht="14.5" thickBot="1">
      <c r="B47" s="124"/>
      <c r="C47" s="124"/>
      <c r="D47" s="124"/>
      <c r="E47" s="124"/>
      <c r="F47" s="124"/>
      <c r="G47" s="124"/>
      <c r="H47" s="124"/>
    </row>
    <row r="48" spans="2:10" ht="15.5">
      <c r="B48" s="174" t="s">
        <v>221</v>
      </c>
      <c r="C48" s="175"/>
      <c r="D48" s="176"/>
      <c r="E48" s="176"/>
      <c r="F48" s="265">
        <f>F46+F29</f>
        <v>266.50421304434599</v>
      </c>
      <c r="G48" s="265">
        <f t="shared" ref="G48:H48" si="7">G46+G29</f>
        <v>-156.20156759091876</v>
      </c>
      <c r="H48" s="268">
        <f t="shared" si="7"/>
        <v>110.3026454534272</v>
      </c>
      <c r="J48" s="3"/>
    </row>
    <row r="49" spans="2:8" ht="16" thickBot="1">
      <c r="B49" s="177" t="s">
        <v>128</v>
      </c>
      <c r="C49" s="178"/>
      <c r="D49" s="179"/>
      <c r="E49" s="179"/>
      <c r="F49" s="216">
        <f>F4+F48</f>
        <v>2462.349982119581</v>
      </c>
      <c r="G49" s="216">
        <f t="shared" ref="G49:H49" si="8">G4+G48</f>
        <v>147.70434597548032</v>
      </c>
      <c r="H49" s="217">
        <f t="shared" si="8"/>
        <v>2610.0543280950615</v>
      </c>
    </row>
    <row r="50" spans="2:8" ht="18">
      <c r="B50" s="4"/>
      <c r="G50" s="196"/>
    </row>
    <row r="51" spans="2:8" ht="18">
      <c r="B51" s="4"/>
      <c r="G51" s="196"/>
    </row>
    <row r="52" spans="2:8" ht="18">
      <c r="B52" s="4"/>
      <c r="G52" s="196"/>
    </row>
    <row r="53" spans="2:8" ht="18">
      <c r="B53" s="4"/>
      <c r="G53" s="196"/>
    </row>
    <row r="54" spans="2:8" ht="18">
      <c r="B54" s="4"/>
      <c r="G54" s="196"/>
    </row>
    <row r="55" spans="2:8" ht="18">
      <c r="B55" s="4"/>
      <c r="G55" s="196"/>
    </row>
    <row r="56" spans="2:8" ht="18">
      <c r="B56" s="4"/>
      <c r="G56" s="196"/>
    </row>
    <row r="57" spans="2:8" ht="18">
      <c r="B57" s="4"/>
      <c r="G57" s="196"/>
    </row>
    <row r="58" spans="2:8" ht="18">
      <c r="B58" s="4"/>
      <c r="G58" s="196"/>
    </row>
    <row r="59" spans="2:8" ht="18">
      <c r="B59" s="4"/>
      <c r="G59" s="196"/>
    </row>
    <row r="60" spans="2:8" ht="18">
      <c r="B60" s="4"/>
      <c r="G60" s="196"/>
    </row>
    <row r="61" spans="2:8" ht="18">
      <c r="B61" s="4"/>
      <c r="G61" s="196"/>
    </row>
    <row r="62" spans="2:8" ht="18">
      <c r="B62" s="4"/>
      <c r="G62" s="196"/>
    </row>
    <row r="63" spans="2:8" ht="18">
      <c r="B63" s="4"/>
      <c r="G63" s="196"/>
    </row>
    <row r="64" spans="2:8" ht="18">
      <c r="B64" s="4"/>
      <c r="G64" s="196"/>
    </row>
    <row r="65" spans="2:7" ht="18">
      <c r="B65" s="4"/>
      <c r="G65" s="196"/>
    </row>
    <row r="66" spans="2:7" ht="18">
      <c r="B66" s="4"/>
      <c r="G66" s="196"/>
    </row>
    <row r="67" spans="2:7" ht="18">
      <c r="B67" s="4"/>
      <c r="G67" s="196"/>
    </row>
    <row r="68" spans="2:7" ht="18">
      <c r="B68" s="4"/>
      <c r="G68" s="196"/>
    </row>
    <row r="69" spans="2:7" ht="18">
      <c r="B69" s="4"/>
      <c r="G69" s="196"/>
    </row>
    <row r="70" spans="2:7">
      <c r="G70" s="196"/>
    </row>
    <row r="71" spans="2:7">
      <c r="C71" s="61"/>
      <c r="F71" s="3"/>
      <c r="G71" s="3"/>
    </row>
    <row r="72" spans="2:7">
      <c r="C72" s="60"/>
      <c r="F72" s="3"/>
      <c r="G72" s="3"/>
    </row>
    <row r="73" spans="2:7" ht="17.5">
      <c r="C73" s="64"/>
      <c r="F73" s="3"/>
      <c r="G73" s="3"/>
    </row>
    <row r="74" spans="2:7">
      <c r="C74" s="61"/>
      <c r="F74" s="3"/>
      <c r="G74" s="3"/>
    </row>
    <row r="75" spans="2:7">
      <c r="C75" s="61"/>
      <c r="F75" s="3"/>
      <c r="G75" s="3"/>
    </row>
    <row r="76" spans="2:7">
      <c r="C76" s="63"/>
      <c r="F76" s="3"/>
      <c r="G76" s="3"/>
    </row>
    <row r="77" spans="2:7">
      <c r="C77" s="63"/>
      <c r="F77" s="3"/>
      <c r="G77" s="3"/>
    </row>
    <row r="78" spans="2:7">
      <c r="C78" s="63"/>
      <c r="F78" s="3"/>
      <c r="G78" s="3"/>
    </row>
    <row r="79" spans="2:7">
      <c r="C79" s="63"/>
      <c r="F79" s="3"/>
      <c r="G79" s="3"/>
    </row>
    <row r="80" spans="2:7">
      <c r="C80" s="63"/>
      <c r="F80" s="3"/>
      <c r="G80" s="3"/>
    </row>
    <row r="81" spans="3:7">
      <c r="C81" s="63"/>
      <c r="F81" s="3"/>
      <c r="G81" s="3"/>
    </row>
    <row r="82" spans="3:7">
      <c r="C82" s="61"/>
      <c r="F82" s="3"/>
      <c r="G82" s="3"/>
    </row>
    <row r="83" spans="3:7">
      <c r="C83" s="61"/>
      <c r="F83" s="3"/>
      <c r="G83" s="3"/>
    </row>
    <row r="84" spans="3:7">
      <c r="C84" s="60"/>
      <c r="F84" s="3"/>
      <c r="G84" s="3"/>
    </row>
    <row r="85" spans="3:7">
      <c r="C85" s="61"/>
      <c r="F85" s="3"/>
      <c r="G85" s="3"/>
    </row>
    <row r="86" spans="3:7">
      <c r="F86" s="3"/>
      <c r="G86" s="3"/>
    </row>
    <row r="87" spans="3:7">
      <c r="F87" s="3"/>
      <c r="G87" s="3"/>
    </row>
    <row r="88" spans="3:7">
      <c r="F88" s="3"/>
      <c r="G88" s="3"/>
    </row>
    <row r="89" spans="3:7">
      <c r="F89" s="3"/>
      <c r="G89" s="3"/>
    </row>
    <row r="90" spans="3:7">
      <c r="F90" s="3"/>
      <c r="G90" s="3"/>
    </row>
    <row r="91" spans="3:7">
      <c r="F91" s="3"/>
      <c r="G91" s="3"/>
    </row>
    <row r="92" spans="3:7">
      <c r="F92" s="3"/>
      <c r="G92" s="3"/>
    </row>
    <row r="93" spans="3:7">
      <c r="F93" s="3"/>
      <c r="G93" s="3"/>
    </row>
    <row r="94" spans="3:7">
      <c r="F94" s="3"/>
      <c r="G94" s="3"/>
    </row>
    <row r="95" spans="3:7">
      <c r="F95" s="3"/>
      <c r="G95" s="3"/>
    </row>
    <row r="96" spans="3:7">
      <c r="F96" s="3"/>
      <c r="G96" s="3"/>
    </row>
    <row r="97" spans="6:7">
      <c r="F97" s="3"/>
      <c r="G97" s="3"/>
    </row>
    <row r="98" spans="6:7">
      <c r="F98" s="3"/>
      <c r="G98" s="3"/>
    </row>
    <row r="99" spans="6:7">
      <c r="F99" s="3"/>
      <c r="G99" s="3"/>
    </row>
    <row r="100" spans="6:7">
      <c r="F100" s="3"/>
      <c r="G100" s="3"/>
    </row>
    <row r="101" spans="6:7">
      <c r="F101" s="3"/>
      <c r="G101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R18"/>
  <sheetViews>
    <sheetView topLeftCell="A13" zoomScaleNormal="100" zoomScaleSheetLayoutView="100" workbookViewId="0">
      <selection activeCell="D21" sqref="D21"/>
    </sheetView>
  </sheetViews>
  <sheetFormatPr defaultColWidth="8.7265625" defaultRowHeight="14"/>
  <cols>
    <col min="1" max="1" width="8.7265625" style="1"/>
    <col min="2" max="2" width="50.6328125" style="1" bestFit="1" customWidth="1"/>
    <col min="3" max="7" width="13" style="1" customWidth="1"/>
    <col min="8" max="8" width="8.7265625" style="1"/>
    <col min="9" max="9" width="16" style="1" customWidth="1"/>
    <col min="10" max="17" width="8.7265625" style="1"/>
    <col min="18" max="18" width="11.6328125" style="1" customWidth="1"/>
    <col min="19" max="16384" width="8.7265625" style="1"/>
  </cols>
  <sheetData>
    <row r="2" spans="2:9" ht="18">
      <c r="B2" s="45" t="s">
        <v>348</v>
      </c>
      <c r="C2" s="45"/>
      <c r="D2" s="45"/>
      <c r="E2" s="45"/>
      <c r="F2" s="45"/>
    </row>
    <row r="3" spans="2:9" ht="14.5" thickBot="1"/>
    <row r="4" spans="2:9">
      <c r="B4" s="292"/>
      <c r="C4" s="51" t="s">
        <v>5</v>
      </c>
      <c r="D4" s="51" t="s">
        <v>6</v>
      </c>
      <c r="E4" s="51" t="s">
        <v>7</v>
      </c>
      <c r="F4" s="49" t="s">
        <v>8</v>
      </c>
      <c r="G4" s="243" t="s">
        <v>230</v>
      </c>
    </row>
    <row r="5" spans="2:9" ht="15">
      <c r="B5" s="254" t="s">
        <v>241</v>
      </c>
      <c r="C5" s="52" t="s">
        <v>9</v>
      </c>
      <c r="D5" s="52" t="s">
        <v>9</v>
      </c>
      <c r="E5" s="52" t="s">
        <v>9</v>
      </c>
      <c r="F5" s="50" t="s">
        <v>339</v>
      </c>
      <c r="G5" s="50" t="s">
        <v>10</v>
      </c>
    </row>
    <row r="6" spans="2:9" ht="25">
      <c r="B6" s="46" t="s">
        <v>236</v>
      </c>
      <c r="C6" s="319">
        <f t="shared" ref="C6:D6" si="0">C8-C7</f>
        <v>14001.757000000001</v>
      </c>
      <c r="D6" s="319">
        <f t="shared" si="0"/>
        <v>14279.27</v>
      </c>
      <c r="E6" s="320">
        <v>15300.575708362385</v>
      </c>
      <c r="F6" s="321">
        <f>F8-F7</f>
        <v>21814.313717539804</v>
      </c>
      <c r="G6" s="321">
        <f>G8-G7</f>
        <v>20112.975936437575</v>
      </c>
    </row>
    <row r="7" spans="2:9" ht="14.5">
      <c r="B7" s="48" t="s">
        <v>237</v>
      </c>
      <c r="C7" s="322">
        <v>0</v>
      </c>
      <c r="D7" s="322">
        <v>-268.37400000000002</v>
      </c>
      <c r="E7" s="322">
        <v>-2441.8927083623839</v>
      </c>
      <c r="F7" s="323">
        <v>-2353.3690000000001</v>
      </c>
      <c r="G7" s="324">
        <f>'3.4 (a) Resource Changes'!F94</f>
        <v>-2355.8374032531392</v>
      </c>
      <c r="I7" s="189"/>
    </row>
    <row r="8" spans="2:9">
      <c r="B8" s="47" t="s">
        <v>238</v>
      </c>
      <c r="C8" s="319">
        <v>14001.757000000001</v>
      </c>
      <c r="D8" s="319">
        <v>14010.896000000001</v>
      </c>
      <c r="E8" s="320">
        <v>12858.683000000001</v>
      </c>
      <c r="F8" s="325">
        <v>19460.944717539805</v>
      </c>
      <c r="G8" s="321">
        <f>'3.4 (a) Resource Changes'!I98</f>
        <v>17757.138533184436</v>
      </c>
      <c r="I8" s="280"/>
    </row>
    <row r="9" spans="2:9">
      <c r="B9" s="47" t="s">
        <v>239</v>
      </c>
      <c r="C9" s="320">
        <v>1821.2850000000001</v>
      </c>
      <c r="D9" s="319">
        <v>2036.807</v>
      </c>
      <c r="E9" s="320">
        <v>2131.16</v>
      </c>
      <c r="F9" s="325">
        <v>3151.2643886193105</v>
      </c>
      <c r="G9" s="321">
        <f>'3.4 (b) Capital Changes'!H49</f>
        <v>2610.0543280950615</v>
      </c>
    </row>
    <row r="10" spans="2:9" ht="17.25" customHeight="1">
      <c r="B10" s="252" t="s">
        <v>342</v>
      </c>
      <c r="C10" s="326">
        <f t="shared" ref="C10:D10" si="1">C8+C9</f>
        <v>15823.042000000001</v>
      </c>
      <c r="D10" s="326">
        <f t="shared" si="1"/>
        <v>16047.703000000001</v>
      </c>
      <c r="E10" s="326">
        <v>14989.843000000001</v>
      </c>
      <c r="F10" s="327">
        <f>SUM(F8:F9)</f>
        <v>22612.209106159116</v>
      </c>
      <c r="G10" s="327">
        <f>SUM(G8:G9)</f>
        <v>20367.192861279498</v>
      </c>
    </row>
    <row r="11" spans="2:9">
      <c r="B11" s="48" t="s">
        <v>13</v>
      </c>
      <c r="C11" s="320">
        <v>-708.26199999999994</v>
      </c>
      <c r="D11" s="320">
        <v>-703.76099999999997</v>
      </c>
      <c r="E11" s="320">
        <v>-768.47799999999995</v>
      </c>
      <c r="F11" s="325">
        <v>-1537.0137854921436</v>
      </c>
      <c r="G11" s="321">
        <f>SUM('3.4 (a) Resource Changes'!G98:H98)*-1</f>
        <v>-1519.9595632484138</v>
      </c>
    </row>
    <row r="12" spans="2:9" ht="15.5" thickBot="1">
      <c r="B12" s="253" t="s">
        <v>240</v>
      </c>
      <c r="C12" s="328">
        <f t="shared" ref="C12:D12" si="2">C10+C11</f>
        <v>15114.78</v>
      </c>
      <c r="D12" s="329">
        <f t="shared" si="2"/>
        <v>15343.942000000001</v>
      </c>
      <c r="E12" s="328">
        <v>14221.365000000002</v>
      </c>
      <c r="F12" s="330">
        <f>F10+F11</f>
        <v>21075.195320666971</v>
      </c>
      <c r="G12" s="330">
        <f>G10+G11</f>
        <v>18847.233298031086</v>
      </c>
      <c r="I12" s="203"/>
    </row>
    <row r="14" spans="2:9">
      <c r="B14" s="338" t="s">
        <v>14</v>
      </c>
      <c r="C14" s="338"/>
      <c r="D14" s="338"/>
      <c r="E14" s="338"/>
      <c r="F14" s="338"/>
      <c r="G14" s="338"/>
    </row>
    <row r="15" spans="2:9">
      <c r="B15" s="338" t="s">
        <v>228</v>
      </c>
      <c r="C15" s="338"/>
      <c r="D15" s="338"/>
      <c r="E15" s="338"/>
      <c r="F15" s="338"/>
      <c r="G15" s="338"/>
    </row>
    <row r="16" spans="2:9">
      <c r="B16" s="338" t="s">
        <v>229</v>
      </c>
      <c r="C16" s="338"/>
      <c r="D16" s="338"/>
      <c r="E16" s="338"/>
      <c r="F16" s="338"/>
      <c r="G16" s="338"/>
    </row>
    <row r="17" spans="2:18">
      <c r="B17" s="339" t="s">
        <v>338</v>
      </c>
      <c r="C17" s="339"/>
      <c r="D17" s="339"/>
      <c r="E17" s="339"/>
      <c r="F17" s="339"/>
      <c r="G17" s="339"/>
    </row>
    <row r="18" spans="2:18">
      <c r="B18" s="337" t="s">
        <v>340</v>
      </c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  <c r="R18" s="337"/>
    </row>
  </sheetData>
  <mergeCells count="5">
    <mergeCell ref="B18:R18"/>
    <mergeCell ref="B14:G14"/>
    <mergeCell ref="B15:G15"/>
    <mergeCell ref="B16:G16"/>
    <mergeCell ref="B17:G17"/>
  </mergeCells>
  <pageMargins left="0.7" right="0.7" top="0.75" bottom="0.75" header="0.3" footer="0.3"/>
  <pageSetup paperSize="9" fitToHeight="0" orientation="portrait" r:id="rId1"/>
  <ignoredErrors>
    <ignoredError sqref="F1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4"/>
  <sheetViews>
    <sheetView topLeftCell="A63" zoomScale="115" zoomScaleNormal="115" workbookViewId="0">
      <selection activeCell="B86" sqref="B86"/>
    </sheetView>
  </sheetViews>
  <sheetFormatPr defaultColWidth="9.1796875" defaultRowHeight="12.5"/>
  <cols>
    <col min="1" max="1" width="3" style="60" customWidth="1"/>
    <col min="2" max="2" width="84.1796875" style="73" customWidth="1"/>
    <col min="3" max="3" width="16.26953125" style="103" customWidth="1"/>
    <col min="4" max="16384" width="9.1796875" style="60"/>
  </cols>
  <sheetData>
    <row r="1" spans="1:3" customFormat="1" ht="15" customHeight="1">
      <c r="A1" s="60"/>
      <c r="B1" s="66" t="s">
        <v>129</v>
      </c>
      <c r="C1" s="67"/>
    </row>
    <row r="2" spans="1:3" customFormat="1" ht="15" customHeight="1" thickBot="1">
      <c r="A2" s="60"/>
      <c r="B2" s="68"/>
      <c r="C2" s="69" t="s">
        <v>15</v>
      </c>
    </row>
    <row r="3" spans="1:3" customFormat="1" ht="15" customHeight="1" thickBot="1">
      <c r="A3" s="70"/>
      <c r="B3" s="340" t="s">
        <v>130</v>
      </c>
      <c r="C3" s="120"/>
    </row>
    <row r="4" spans="1:3" s="73" customFormat="1" ht="13.5" thickBot="1">
      <c r="A4" s="71"/>
      <c r="B4" s="340"/>
      <c r="C4" s="72" t="s">
        <v>8</v>
      </c>
    </row>
    <row r="5" spans="1:3" customFormat="1" ht="15" customHeight="1">
      <c r="A5" s="70"/>
      <c r="B5" s="74" t="s">
        <v>131</v>
      </c>
      <c r="C5" s="75"/>
    </row>
    <row r="6" spans="1:3" customFormat="1" ht="15" customHeight="1">
      <c r="A6" s="70"/>
      <c r="B6" s="76" t="s">
        <v>132</v>
      </c>
      <c r="C6" s="79" t="s">
        <v>133</v>
      </c>
    </row>
    <row r="7" spans="1:3" customFormat="1" ht="15" customHeight="1">
      <c r="A7" s="70"/>
      <c r="B7" s="76" t="s">
        <v>134</v>
      </c>
      <c r="C7" s="78">
        <v>1649.1464355183771</v>
      </c>
    </row>
    <row r="8" spans="1:3" customFormat="1" ht="15" customHeight="1">
      <c r="A8" s="70"/>
      <c r="B8" s="76" t="s">
        <v>135</v>
      </c>
      <c r="C8" s="78">
        <v>84.310299463999996</v>
      </c>
    </row>
    <row r="9" spans="1:3" customFormat="1" ht="15" customHeight="1" thickBot="1">
      <c r="A9" s="70"/>
      <c r="B9" s="80" t="s">
        <v>136</v>
      </c>
      <c r="C9" s="81">
        <v>1733.4567349823772</v>
      </c>
    </row>
    <row r="10" spans="1:3" customFormat="1" ht="15" customHeight="1" thickTop="1" thickBot="1">
      <c r="A10" s="60"/>
      <c r="B10" s="82"/>
      <c r="C10" s="82"/>
    </row>
    <row r="11" spans="1:3" customFormat="1" ht="15" customHeight="1">
      <c r="A11" s="70"/>
      <c r="B11" s="74" t="s">
        <v>137</v>
      </c>
      <c r="C11" s="75"/>
    </row>
    <row r="12" spans="1:3" customFormat="1" ht="15" customHeight="1" thickBot="1">
      <c r="A12" s="70"/>
      <c r="B12" s="91" t="s">
        <v>138</v>
      </c>
      <c r="C12" s="81" t="s">
        <v>133</v>
      </c>
    </row>
    <row r="13" spans="1:3" customFormat="1" ht="15" customHeight="1" thickTop="1" thickBot="1">
      <c r="A13" s="60"/>
      <c r="B13" s="82"/>
      <c r="C13" s="82"/>
    </row>
    <row r="14" spans="1:3" customFormat="1" ht="15" customHeight="1" thickBot="1">
      <c r="A14" s="70"/>
      <c r="B14" s="74" t="s">
        <v>139</v>
      </c>
      <c r="C14" s="75"/>
    </row>
    <row r="15" spans="1:3" customFormat="1" ht="15" customHeight="1" thickBot="1">
      <c r="A15" s="70"/>
      <c r="B15" s="89" t="s">
        <v>140</v>
      </c>
      <c r="C15" s="90" t="s">
        <v>133</v>
      </c>
    </row>
    <row r="16" spans="1:3" customFormat="1" ht="15" customHeight="1" thickBot="1">
      <c r="A16" s="70"/>
      <c r="B16" s="89" t="s">
        <v>141</v>
      </c>
      <c r="C16" s="90">
        <v>0</v>
      </c>
    </row>
    <row r="17" spans="1:3" customFormat="1" ht="15" customHeight="1" thickBot="1">
      <c r="A17" s="70"/>
      <c r="B17" s="92" t="s">
        <v>142</v>
      </c>
      <c r="C17" s="93">
        <v>0</v>
      </c>
    </row>
    <row r="18" spans="1:3" customFormat="1" ht="15" customHeight="1" thickTop="1" thickBot="1">
      <c r="A18" s="60"/>
      <c r="B18" s="82"/>
      <c r="C18" s="82"/>
    </row>
    <row r="19" spans="1:3" customFormat="1" ht="15" customHeight="1">
      <c r="A19" s="70"/>
      <c r="B19" s="74" t="s">
        <v>143</v>
      </c>
      <c r="C19" s="75"/>
    </row>
    <row r="20" spans="1:3" customFormat="1" ht="15" customHeight="1">
      <c r="A20" s="70"/>
      <c r="B20" s="139" t="s">
        <v>144</v>
      </c>
      <c r="C20" s="140"/>
    </row>
    <row r="21" spans="1:3" customFormat="1" ht="15" customHeight="1">
      <c r="A21" s="70"/>
      <c r="B21" s="141" t="s">
        <v>145</v>
      </c>
      <c r="C21" s="142">
        <v>133.6435238</v>
      </c>
    </row>
    <row r="22" spans="1:3" s="88" customFormat="1" ht="15" customHeight="1">
      <c r="A22" s="87"/>
      <c r="B22" s="143" t="s">
        <v>75</v>
      </c>
      <c r="C22" s="144">
        <v>6.1803238</v>
      </c>
    </row>
    <row r="23" spans="1:3" customFormat="1" ht="15" customHeight="1">
      <c r="A23" s="70"/>
      <c r="B23" s="145" t="s">
        <v>76</v>
      </c>
      <c r="C23" s="146">
        <v>1.415</v>
      </c>
    </row>
    <row r="24" spans="1:3" customFormat="1" ht="15" customHeight="1">
      <c r="A24" s="70"/>
      <c r="B24" s="145" t="s">
        <v>77</v>
      </c>
      <c r="C24" s="146">
        <v>4.7653238</v>
      </c>
    </row>
    <row r="25" spans="1:3" s="88" customFormat="1" ht="15" customHeight="1">
      <c r="A25" s="87"/>
      <c r="B25" s="143" t="s">
        <v>80</v>
      </c>
      <c r="C25" s="144">
        <v>93.106999999999999</v>
      </c>
    </row>
    <row r="26" spans="1:3" customFormat="1" ht="15" customHeight="1">
      <c r="A26" s="70"/>
      <c r="B26" s="145" t="s">
        <v>81</v>
      </c>
      <c r="C26" s="146">
        <v>18.111999999999998</v>
      </c>
    </row>
    <row r="27" spans="1:3" customFormat="1" ht="15" customHeight="1">
      <c r="A27" s="70"/>
      <c r="B27" s="145" t="s">
        <v>82</v>
      </c>
      <c r="C27" s="146">
        <v>7.0749999999999993</v>
      </c>
    </row>
    <row r="28" spans="1:3" customFormat="1" ht="15" customHeight="1">
      <c r="A28" s="70"/>
      <c r="B28" s="145" t="s">
        <v>83</v>
      </c>
      <c r="C28" s="146">
        <v>67.92</v>
      </c>
    </row>
    <row r="29" spans="1:3" s="88" customFormat="1" ht="15" customHeight="1">
      <c r="A29" s="87"/>
      <c r="B29" s="143" t="s">
        <v>84</v>
      </c>
      <c r="C29" s="144">
        <v>0.3962</v>
      </c>
    </row>
    <row r="30" spans="1:3" customFormat="1" ht="15" customHeight="1">
      <c r="A30" s="70"/>
      <c r="B30" s="145" t="s">
        <v>85</v>
      </c>
      <c r="C30" s="146">
        <v>0.14149999999999999</v>
      </c>
    </row>
    <row r="31" spans="1:3" customFormat="1" ht="15" customHeight="1">
      <c r="A31" s="70"/>
      <c r="B31" s="145" t="s">
        <v>86</v>
      </c>
      <c r="C31" s="146">
        <v>0.25469999999999998</v>
      </c>
    </row>
    <row r="32" spans="1:3" customFormat="1" ht="15" customHeight="1">
      <c r="A32" s="70"/>
      <c r="B32" s="143" t="s">
        <v>87</v>
      </c>
      <c r="C32" s="144">
        <v>2.83</v>
      </c>
    </row>
    <row r="33" spans="1:3" s="88" customFormat="1" ht="15" customHeight="1">
      <c r="A33" s="87"/>
      <c r="B33" s="145" t="s">
        <v>88</v>
      </c>
      <c r="C33" s="146">
        <v>2.83</v>
      </c>
    </row>
    <row r="34" spans="1:3" customFormat="1" ht="15" customHeight="1">
      <c r="A34" s="70"/>
      <c r="B34" s="143" t="s">
        <v>89</v>
      </c>
      <c r="C34" s="144">
        <v>31.13</v>
      </c>
    </row>
    <row r="35" spans="1:3" customFormat="1" ht="15" customHeight="1">
      <c r="A35" s="70"/>
      <c r="B35" s="145" t="s">
        <v>90</v>
      </c>
      <c r="C35" s="146">
        <v>14.149999999999999</v>
      </c>
    </row>
    <row r="36" spans="1:3" customFormat="1" ht="15" customHeight="1" thickBot="1">
      <c r="A36" s="70"/>
      <c r="B36" s="145" t="s">
        <v>91</v>
      </c>
      <c r="C36" s="146">
        <v>16.98</v>
      </c>
    </row>
    <row r="37" spans="1:3" customFormat="1" ht="15" customHeight="1" thickBot="1">
      <c r="A37" s="70"/>
      <c r="B37" s="89" t="s">
        <v>146</v>
      </c>
      <c r="C37" s="90">
        <v>133.6435238</v>
      </c>
    </row>
    <row r="38" spans="1:3" customFormat="1" ht="15" customHeight="1">
      <c r="A38" s="70"/>
      <c r="B38" s="139" t="s">
        <v>147</v>
      </c>
      <c r="C38" s="140"/>
    </row>
    <row r="39" spans="1:3" customFormat="1" ht="15" customHeight="1">
      <c r="A39" s="70"/>
      <c r="B39" s="141" t="s">
        <v>145</v>
      </c>
      <c r="C39" s="142">
        <v>1.1931279999999997</v>
      </c>
    </row>
    <row r="40" spans="1:3" s="88" customFormat="1" ht="15" customHeight="1">
      <c r="A40" s="87"/>
      <c r="B40" s="143" t="s">
        <v>75</v>
      </c>
      <c r="C40" s="140"/>
    </row>
    <row r="41" spans="1:3" customFormat="1" ht="15" customHeight="1">
      <c r="A41" s="70"/>
      <c r="B41" s="145" t="s">
        <v>78</v>
      </c>
      <c r="C41" s="146">
        <v>0.96672799999999981</v>
      </c>
    </row>
    <row r="42" spans="1:3" customFormat="1" ht="15" customHeight="1" thickBot="1">
      <c r="A42" s="70"/>
      <c r="B42" s="145" t="s">
        <v>79</v>
      </c>
      <c r="C42" s="146">
        <v>0.22639999999999999</v>
      </c>
    </row>
    <row r="43" spans="1:3" customFormat="1" ht="15" customHeight="1" thickBot="1">
      <c r="A43" s="70"/>
      <c r="B43" s="89" t="s">
        <v>148</v>
      </c>
      <c r="C43" s="90">
        <v>1.1931279999999997</v>
      </c>
    </row>
    <row r="44" spans="1:3" customFormat="1" ht="15" customHeight="1" thickBot="1">
      <c r="A44" s="70"/>
      <c r="B44" s="92" t="s">
        <v>149</v>
      </c>
      <c r="C44" s="95">
        <v>134.8366518</v>
      </c>
    </row>
    <row r="45" spans="1:3" customFormat="1" ht="15" customHeight="1" thickTop="1" thickBot="1">
      <c r="A45" s="60"/>
      <c r="B45" s="82"/>
      <c r="C45" s="82"/>
    </row>
    <row r="46" spans="1:3" customFormat="1" ht="15" customHeight="1">
      <c r="A46" s="70"/>
      <c r="B46" s="74" t="s">
        <v>150</v>
      </c>
      <c r="C46" s="75"/>
    </row>
    <row r="47" spans="1:3" customFormat="1" ht="15" customHeight="1">
      <c r="A47" s="70"/>
      <c r="B47" s="83" t="s">
        <v>144</v>
      </c>
      <c r="C47" s="84"/>
    </row>
    <row r="48" spans="1:3" customFormat="1" ht="15" customHeight="1">
      <c r="A48" s="70"/>
      <c r="B48" s="85" t="s">
        <v>151</v>
      </c>
      <c r="C48" s="86" t="s">
        <v>133</v>
      </c>
    </row>
    <row r="49" spans="1:3" s="88" customFormat="1" ht="15" customHeight="1">
      <c r="A49" s="87"/>
      <c r="B49" s="143" t="s">
        <v>92</v>
      </c>
      <c r="C49" s="144">
        <v>13.414199999999999</v>
      </c>
    </row>
    <row r="50" spans="1:3" customFormat="1" ht="15" customHeight="1" thickBot="1">
      <c r="A50" s="70"/>
      <c r="B50" s="145" t="s">
        <v>93</v>
      </c>
      <c r="C50" s="146">
        <v>13.414199999999999</v>
      </c>
    </row>
    <row r="51" spans="1:3" customFormat="1" ht="15" customHeight="1" thickBot="1">
      <c r="A51" s="70"/>
      <c r="B51" s="89" t="s">
        <v>152</v>
      </c>
      <c r="C51" s="90">
        <v>13.414199999999999</v>
      </c>
    </row>
    <row r="52" spans="1:3" s="88" customFormat="1" ht="15" customHeight="1" thickBot="1">
      <c r="A52" s="87"/>
      <c r="B52" s="91" t="s">
        <v>153</v>
      </c>
      <c r="C52" s="95">
        <v>13.414199999999999</v>
      </c>
    </row>
    <row r="53" spans="1:3" s="88" customFormat="1" ht="15" customHeight="1" thickTop="1" thickBot="1"/>
    <row r="54" spans="1:3" customFormat="1" ht="15" customHeight="1">
      <c r="A54" s="70"/>
      <c r="B54" s="74" t="s">
        <v>154</v>
      </c>
      <c r="C54" s="75"/>
    </row>
    <row r="55" spans="1:3" customFormat="1" ht="15" customHeight="1">
      <c r="A55" s="70"/>
      <c r="B55" s="83" t="s">
        <v>144</v>
      </c>
      <c r="C55" s="84"/>
    </row>
    <row r="56" spans="1:3" customFormat="1" ht="15" customHeight="1">
      <c r="A56" s="70"/>
      <c r="B56" s="141" t="s">
        <v>155</v>
      </c>
      <c r="C56" s="142">
        <v>8</v>
      </c>
    </row>
    <row r="57" spans="1:3" customFormat="1" ht="15" customHeight="1" thickBot="1">
      <c r="A57" s="70"/>
      <c r="B57" s="165" t="s">
        <v>117</v>
      </c>
      <c r="C57" s="151">
        <v>8</v>
      </c>
    </row>
    <row r="58" spans="1:3" customFormat="1" ht="15" customHeight="1">
      <c r="A58" s="70"/>
      <c r="B58" s="83" t="s">
        <v>144</v>
      </c>
      <c r="C58" s="84"/>
    </row>
    <row r="59" spans="1:3" customFormat="1" ht="15" customHeight="1">
      <c r="A59" s="70"/>
      <c r="B59" s="85" t="s">
        <v>151</v>
      </c>
      <c r="C59" s="94">
        <v>122.07529</v>
      </c>
    </row>
    <row r="60" spans="1:3" customFormat="1" ht="15" customHeight="1">
      <c r="A60" s="70"/>
      <c r="B60" s="143" t="s">
        <v>80</v>
      </c>
      <c r="C60" s="144">
        <v>56.300000000000004</v>
      </c>
    </row>
    <row r="61" spans="1:3" customFormat="1" ht="15" customHeight="1">
      <c r="A61" s="70"/>
      <c r="B61" s="145" t="s">
        <v>94</v>
      </c>
      <c r="C61" s="146">
        <v>33.78</v>
      </c>
    </row>
    <row r="62" spans="1:3" customFormat="1" ht="15" customHeight="1">
      <c r="A62" s="70"/>
      <c r="B62" s="145" t="s">
        <v>95</v>
      </c>
      <c r="C62" s="146">
        <v>16.89</v>
      </c>
    </row>
    <row r="63" spans="1:3" customFormat="1" ht="15" customHeight="1">
      <c r="A63" s="70"/>
      <c r="B63" s="145" t="s">
        <v>96</v>
      </c>
      <c r="C63" s="146">
        <v>5.63</v>
      </c>
    </row>
    <row r="64" spans="1:3" customFormat="1" ht="15" customHeight="1">
      <c r="A64" s="70"/>
      <c r="B64" s="143" t="s">
        <v>84</v>
      </c>
      <c r="C64" s="144">
        <v>8.4449999999999997E-2</v>
      </c>
    </row>
    <row r="65" spans="1:3" customFormat="1" ht="15" customHeight="1">
      <c r="A65" s="70"/>
      <c r="B65" s="148" t="s">
        <v>100</v>
      </c>
      <c r="C65" s="146">
        <v>8.4449999999999997E-2</v>
      </c>
    </row>
    <row r="66" spans="1:3" customFormat="1" ht="15" customHeight="1">
      <c r="A66" s="70"/>
      <c r="B66" s="143" t="s">
        <v>111</v>
      </c>
      <c r="C66" s="144">
        <v>1.0134000000000001</v>
      </c>
    </row>
    <row r="67" spans="1:3" s="88" customFormat="1" ht="15" customHeight="1">
      <c r="A67" s="87"/>
      <c r="B67" s="148" t="s">
        <v>156</v>
      </c>
      <c r="C67" s="146">
        <v>0.45040000000000002</v>
      </c>
    </row>
    <row r="68" spans="1:3" customFormat="1" ht="15" customHeight="1">
      <c r="A68" s="70"/>
      <c r="B68" s="148" t="s">
        <v>157</v>
      </c>
      <c r="C68" s="146">
        <v>0.56300000000000006</v>
      </c>
    </row>
    <row r="69" spans="1:3" s="88" customFormat="1" ht="15" customHeight="1">
      <c r="A69" s="87"/>
      <c r="B69" s="143" t="s">
        <v>101</v>
      </c>
      <c r="C69" s="144">
        <v>48.361699999999999</v>
      </c>
    </row>
    <row r="70" spans="1:3" s="88" customFormat="1" ht="15" customHeight="1">
      <c r="A70" s="87"/>
      <c r="B70" s="145" t="s">
        <v>102</v>
      </c>
      <c r="C70" s="149">
        <v>48.361699999999999</v>
      </c>
    </row>
    <row r="71" spans="1:3" s="88" customFormat="1" ht="15" customHeight="1">
      <c r="A71" s="87"/>
      <c r="B71" s="143" t="s">
        <v>89</v>
      </c>
      <c r="C71" s="144">
        <v>16.315740000000002</v>
      </c>
    </row>
    <row r="72" spans="1:3" s="88" customFormat="1" ht="15" customHeight="1">
      <c r="A72" s="87"/>
      <c r="B72" s="145" t="s">
        <v>103</v>
      </c>
      <c r="C72" s="146">
        <v>2.2520000000000002</v>
      </c>
    </row>
    <row r="73" spans="1:3" customFormat="1" ht="15" customHeight="1">
      <c r="A73" s="70"/>
      <c r="B73" s="145" t="s">
        <v>104</v>
      </c>
      <c r="C73" s="146">
        <v>0.56300000000000006</v>
      </c>
    </row>
    <row r="74" spans="1:3" s="88" customFormat="1" ht="15" customHeight="1">
      <c r="A74" s="87"/>
      <c r="B74" s="145" t="s">
        <v>105</v>
      </c>
      <c r="C74" s="146">
        <v>1.6777400000000002</v>
      </c>
    </row>
    <row r="75" spans="1:3" customFormat="1" ht="15" customHeight="1" thickBot="1">
      <c r="A75" s="70"/>
      <c r="B75" s="150" t="s">
        <v>106</v>
      </c>
      <c r="C75" s="151">
        <v>11.823</v>
      </c>
    </row>
    <row r="76" spans="1:3" customFormat="1" ht="15" customHeight="1">
      <c r="A76" s="70"/>
      <c r="B76" s="139" t="s">
        <v>144</v>
      </c>
      <c r="C76" s="140"/>
    </row>
    <row r="77" spans="1:3" customFormat="1" ht="15" customHeight="1">
      <c r="A77" s="70"/>
      <c r="B77" s="141" t="s">
        <v>158</v>
      </c>
      <c r="C77" s="152">
        <v>22.190999999999999</v>
      </c>
    </row>
    <row r="78" spans="1:3" customFormat="1" ht="15" customHeight="1" thickBot="1">
      <c r="A78" s="70"/>
      <c r="B78" s="145" t="s">
        <v>107</v>
      </c>
      <c r="C78" s="146">
        <v>22.190999999999999</v>
      </c>
    </row>
    <row r="79" spans="1:3" customFormat="1" ht="15" customHeight="1" thickBot="1">
      <c r="A79" s="70"/>
      <c r="B79" s="97" t="s">
        <v>159</v>
      </c>
      <c r="C79" s="90">
        <v>152.26629</v>
      </c>
    </row>
    <row r="80" spans="1:3" customFormat="1" ht="15" customHeight="1">
      <c r="A80" s="70"/>
      <c r="B80" s="139" t="s">
        <v>160</v>
      </c>
      <c r="C80" s="140"/>
    </row>
    <row r="81" spans="1:3" customFormat="1" ht="15" customHeight="1">
      <c r="A81" s="70"/>
      <c r="B81" s="141" t="s">
        <v>145</v>
      </c>
      <c r="C81" s="142">
        <v>204.53789999999998</v>
      </c>
    </row>
    <row r="82" spans="1:3" customFormat="1" ht="15" customHeight="1">
      <c r="A82" s="70"/>
      <c r="B82" s="143" t="s">
        <v>80</v>
      </c>
      <c r="C82" s="140"/>
    </row>
    <row r="83" spans="1:3" customFormat="1" ht="15" customHeight="1">
      <c r="A83" s="70"/>
      <c r="B83" s="145" t="s">
        <v>97</v>
      </c>
      <c r="C83" s="146">
        <v>4.5040000000000004</v>
      </c>
    </row>
    <row r="84" spans="1:3" customFormat="1" ht="15" customHeight="1">
      <c r="A84" s="70"/>
      <c r="B84" s="145" t="s">
        <v>98</v>
      </c>
      <c r="C84" s="146">
        <v>179.2029</v>
      </c>
    </row>
    <row r="85" spans="1:3" customFormat="1" ht="15" customHeight="1" thickBot="1">
      <c r="A85" s="70"/>
      <c r="B85" s="150" t="s">
        <v>99</v>
      </c>
      <c r="C85" s="151">
        <v>20.831</v>
      </c>
    </row>
    <row r="86" spans="1:3" s="88" customFormat="1" ht="15" customHeight="1">
      <c r="A86" s="87"/>
      <c r="B86" s="139" t="s">
        <v>147</v>
      </c>
      <c r="C86" s="140"/>
    </row>
    <row r="87" spans="1:3" customFormat="1" ht="15" customHeight="1">
      <c r="A87" s="70"/>
      <c r="B87" s="141" t="s">
        <v>158</v>
      </c>
      <c r="C87" s="142">
        <v>1.7170000000000001</v>
      </c>
    </row>
    <row r="88" spans="1:3" customFormat="1" ht="15" customHeight="1" thickBot="1">
      <c r="A88" s="70"/>
      <c r="B88" s="145" t="s">
        <v>107</v>
      </c>
      <c r="C88" s="146">
        <v>1.7170000000000001</v>
      </c>
    </row>
    <row r="89" spans="1:3" customFormat="1" ht="15" customHeight="1" thickBot="1">
      <c r="A89" s="70"/>
      <c r="B89" s="97" t="s">
        <v>161</v>
      </c>
      <c r="C89" s="90">
        <v>206.25489999999999</v>
      </c>
    </row>
    <row r="90" spans="1:3" customFormat="1" ht="15" customHeight="1" thickBot="1">
      <c r="A90" s="70"/>
      <c r="B90" s="92" t="s">
        <v>162</v>
      </c>
      <c r="C90" s="93">
        <v>358.52118999999999</v>
      </c>
    </row>
    <row r="91" spans="1:3" customFormat="1" ht="15" customHeight="1" thickTop="1" thickBot="1">
      <c r="A91" s="70"/>
      <c r="B91" s="92" t="s">
        <v>163</v>
      </c>
      <c r="C91" s="93">
        <v>358.52118999999999</v>
      </c>
    </row>
    <row r="92" spans="1:3" ht="15" customHeight="1" thickTop="1">
      <c r="B92" s="60"/>
      <c r="C92" s="60"/>
    </row>
    <row r="93" spans="1:3" ht="15" customHeight="1">
      <c r="A93" s="70"/>
      <c r="B93" s="60"/>
      <c r="C93" s="60"/>
    </row>
    <row r="94" spans="1:3" ht="15" customHeight="1" thickBot="1">
      <c r="B94" s="60"/>
      <c r="C94" s="60"/>
    </row>
    <row r="95" spans="1:3" ht="15" customHeight="1" thickBot="1">
      <c r="B95" s="74" t="s">
        <v>164</v>
      </c>
      <c r="C95" s="75"/>
    </row>
    <row r="96" spans="1:3" ht="15" customHeight="1">
      <c r="B96" s="166" t="s">
        <v>165</v>
      </c>
      <c r="C96" s="167"/>
    </row>
    <row r="97" spans="2:3" ht="15" customHeight="1">
      <c r="B97" s="169" t="s">
        <v>166</v>
      </c>
      <c r="C97" s="146">
        <v>2.0579999999999998</v>
      </c>
    </row>
    <row r="98" spans="2:3" ht="15" customHeight="1" thickBot="1">
      <c r="B98" s="100" t="s">
        <v>141</v>
      </c>
      <c r="C98" s="98">
        <v>2.0579999999999998</v>
      </c>
    </row>
    <row r="99" spans="2:3" ht="15" customHeight="1" thickBot="1">
      <c r="B99" s="80" t="s">
        <v>167</v>
      </c>
      <c r="C99" s="81">
        <v>2.0579999999999998</v>
      </c>
    </row>
    <row r="100" spans="2:3" ht="15" customHeight="1" thickTop="1" thickBot="1">
      <c r="B100" s="60"/>
      <c r="C100" s="60"/>
    </row>
    <row r="101" spans="2:3" ht="15" customHeight="1">
      <c r="B101" s="74" t="s">
        <v>168</v>
      </c>
      <c r="C101" s="75"/>
    </row>
    <row r="102" spans="2:3" ht="15" customHeight="1">
      <c r="B102" s="83" t="s">
        <v>169</v>
      </c>
      <c r="C102" s="84"/>
    </row>
    <row r="103" spans="2:3" ht="15" customHeight="1">
      <c r="B103" s="99" t="s">
        <v>170</v>
      </c>
      <c r="C103" s="78" t="s">
        <v>133</v>
      </c>
    </row>
    <row r="104" spans="2:3" ht="15" customHeight="1">
      <c r="B104" s="99" t="s">
        <v>171</v>
      </c>
      <c r="C104" s="78" t="s">
        <v>133</v>
      </c>
    </row>
    <row r="105" spans="2:3" ht="15" customHeight="1" thickBot="1">
      <c r="B105" s="100" t="s">
        <v>140</v>
      </c>
      <c r="C105" s="98">
        <v>0</v>
      </c>
    </row>
    <row r="106" spans="2:3" ht="15" customHeight="1">
      <c r="B106" s="83" t="s">
        <v>172</v>
      </c>
      <c r="C106" s="84"/>
    </row>
    <row r="107" spans="2:3" ht="15" customHeight="1">
      <c r="B107" s="99" t="s">
        <v>173</v>
      </c>
      <c r="C107" s="78">
        <v>0</v>
      </c>
    </row>
    <row r="108" spans="2:3" ht="15" customHeight="1">
      <c r="B108" s="99" t="s">
        <v>174</v>
      </c>
      <c r="C108" s="78">
        <v>0</v>
      </c>
    </row>
    <row r="109" spans="2:3" ht="15" customHeight="1" thickBot="1">
      <c r="B109" s="100" t="s">
        <v>141</v>
      </c>
      <c r="C109" s="98">
        <v>0</v>
      </c>
    </row>
    <row r="110" spans="2:3" ht="15" customHeight="1" thickBot="1">
      <c r="B110" s="102" t="s">
        <v>175</v>
      </c>
      <c r="C110" s="122">
        <v>0</v>
      </c>
    </row>
    <row r="111" spans="2:3" ht="15" customHeight="1" thickTop="1" thickBot="1"/>
    <row r="112" spans="2:3" ht="15" customHeight="1" thickBot="1">
      <c r="B112" s="74" t="s">
        <v>176</v>
      </c>
      <c r="C112" s="75"/>
    </row>
    <row r="113" spans="1:3" customFormat="1" ht="15" customHeight="1" thickBot="1">
      <c r="A113" s="60"/>
      <c r="B113" s="104" t="s">
        <v>177</v>
      </c>
      <c r="C113" s="105">
        <v>0</v>
      </c>
    </row>
    <row r="114" spans="1:3" customFormat="1" ht="15" customHeight="1">
      <c r="A114" s="60"/>
      <c r="B114" s="155" t="s">
        <v>144</v>
      </c>
      <c r="C114" s="156"/>
    </row>
    <row r="115" spans="1:3" customFormat="1" ht="15" customHeight="1">
      <c r="A115" s="60"/>
      <c r="B115" s="157" t="s">
        <v>178</v>
      </c>
      <c r="C115" s="158">
        <v>4.4901552000000002</v>
      </c>
    </row>
    <row r="116" spans="1:3" customFormat="1" ht="15" customHeight="1">
      <c r="A116" s="60"/>
      <c r="B116" s="159" t="s">
        <v>179</v>
      </c>
      <c r="C116" s="160">
        <v>0</v>
      </c>
    </row>
    <row r="117" spans="1:3" customFormat="1" ht="15" customHeight="1">
      <c r="A117" s="60"/>
      <c r="B117" s="161"/>
      <c r="C117" s="162"/>
    </row>
    <row r="118" spans="1:3" customFormat="1" ht="15" customHeight="1">
      <c r="A118" s="60"/>
      <c r="B118" s="159" t="s">
        <v>89</v>
      </c>
      <c r="C118" s="160">
        <v>0.28100000000000003</v>
      </c>
    </row>
    <row r="119" spans="1:3" customFormat="1" ht="15" customHeight="1">
      <c r="A119" s="60"/>
      <c r="B119" s="161"/>
      <c r="C119" s="162"/>
    </row>
    <row r="120" spans="1:3" customFormat="1" ht="15" customHeight="1">
      <c r="A120" s="60"/>
      <c r="B120" s="161"/>
      <c r="C120" s="162"/>
    </row>
    <row r="121" spans="1:3" customFormat="1" ht="15" customHeight="1">
      <c r="A121" s="70"/>
      <c r="B121" s="161" t="s">
        <v>108</v>
      </c>
      <c r="C121" s="162">
        <v>0.28100000000000003</v>
      </c>
    </row>
    <row r="122" spans="1:3" customFormat="1" ht="15" customHeight="1">
      <c r="A122" s="60"/>
      <c r="B122" s="159" t="s">
        <v>87</v>
      </c>
      <c r="C122" s="160">
        <v>0.3372</v>
      </c>
    </row>
    <row r="123" spans="1:3" customFormat="1" ht="15" customHeight="1">
      <c r="A123" s="60"/>
      <c r="B123" s="161" t="s">
        <v>109</v>
      </c>
      <c r="C123" s="162">
        <v>0.3372</v>
      </c>
    </row>
    <row r="124" spans="1:3" customFormat="1" ht="15" customHeight="1">
      <c r="A124" s="60"/>
      <c r="B124" s="161"/>
      <c r="C124" s="162"/>
    </row>
    <row r="125" spans="1:3" customFormat="1" ht="15" customHeight="1">
      <c r="A125" s="60"/>
      <c r="B125" s="159" t="s">
        <v>75</v>
      </c>
      <c r="C125" s="160">
        <v>0.1686</v>
      </c>
    </row>
    <row r="126" spans="1:3" customFormat="1" ht="15" customHeight="1">
      <c r="A126" s="60"/>
      <c r="B126" s="161" t="s">
        <v>110</v>
      </c>
      <c r="C126" s="162">
        <v>0.1686</v>
      </c>
    </row>
    <row r="127" spans="1:3" customFormat="1" ht="15" customHeight="1">
      <c r="A127" s="60"/>
      <c r="B127" s="159" t="s">
        <v>111</v>
      </c>
      <c r="C127" s="160">
        <v>0.16275519999999999</v>
      </c>
    </row>
    <row r="128" spans="1:3" customFormat="1" ht="15" customHeight="1">
      <c r="A128" s="60"/>
      <c r="B128" s="161"/>
      <c r="C128" s="162"/>
    </row>
    <row r="129" spans="1:3" customFormat="1" ht="15" customHeight="1">
      <c r="A129" s="60"/>
      <c r="B129" s="161" t="s">
        <v>112</v>
      </c>
      <c r="C129" s="162">
        <v>0.16275519999999999</v>
      </c>
    </row>
    <row r="130" spans="1:3" customFormat="1" ht="15" customHeight="1">
      <c r="A130" s="60"/>
      <c r="B130" s="159" t="s">
        <v>113</v>
      </c>
      <c r="C130" s="160">
        <v>3.5406</v>
      </c>
    </row>
    <row r="131" spans="1:3" customFormat="1" ht="15" customHeight="1">
      <c r="A131" s="60"/>
      <c r="B131" s="161"/>
      <c r="C131" s="162"/>
    </row>
    <row r="132" spans="1:3" customFormat="1" ht="15" customHeight="1">
      <c r="A132" s="60"/>
      <c r="B132" s="161" t="s">
        <v>114</v>
      </c>
      <c r="C132" s="162">
        <v>3.5406</v>
      </c>
    </row>
    <row r="133" spans="1:3" customFormat="1" ht="15" customHeight="1">
      <c r="A133" s="60"/>
      <c r="B133" s="159"/>
      <c r="C133" s="160"/>
    </row>
    <row r="134" spans="1:3" customFormat="1" ht="15" customHeight="1">
      <c r="A134" s="60"/>
      <c r="B134" s="161"/>
      <c r="C134" s="162"/>
    </row>
    <row r="135" spans="1:3" customFormat="1" ht="15" customHeight="1">
      <c r="A135" s="60"/>
      <c r="B135" s="159"/>
      <c r="C135" s="160"/>
    </row>
    <row r="136" spans="1:3" customFormat="1" ht="15" customHeight="1" thickBot="1">
      <c r="A136" s="60"/>
      <c r="B136" s="161"/>
      <c r="C136" s="162"/>
    </row>
    <row r="137" spans="1:3" customFormat="1" ht="15" customHeight="1">
      <c r="A137" s="60"/>
      <c r="B137" s="155" t="s">
        <v>144</v>
      </c>
      <c r="C137" s="156"/>
    </row>
    <row r="138" spans="1:3" customFormat="1" ht="15" customHeight="1">
      <c r="A138" s="60"/>
      <c r="B138" s="157" t="s">
        <v>180</v>
      </c>
      <c r="C138" s="158">
        <v>0.22450776000000003</v>
      </c>
    </row>
    <row r="139" spans="1:3" customFormat="1" ht="15" customHeight="1" thickBot="1">
      <c r="A139" s="60"/>
      <c r="B139" s="161" t="s">
        <v>107</v>
      </c>
      <c r="C139" s="163">
        <v>0.22450776000000003</v>
      </c>
    </row>
    <row r="140" spans="1:3" customFormat="1" ht="15" customHeight="1" thickBot="1">
      <c r="A140" s="60"/>
      <c r="B140" s="104" t="s">
        <v>181</v>
      </c>
      <c r="C140" s="90">
        <v>4.7146629600000001</v>
      </c>
    </row>
    <row r="141" spans="1:3" customFormat="1" ht="15" customHeight="1">
      <c r="A141" s="60"/>
      <c r="B141" s="166" t="s">
        <v>144</v>
      </c>
      <c r="C141" s="167"/>
    </row>
    <row r="142" spans="1:3" customFormat="1" ht="15" customHeight="1">
      <c r="A142" s="60"/>
      <c r="B142" s="141" t="s">
        <v>182</v>
      </c>
      <c r="C142" s="142">
        <v>8</v>
      </c>
    </row>
    <row r="143" spans="1:3" customFormat="1" ht="15" customHeight="1" thickBot="1">
      <c r="A143" s="60"/>
      <c r="B143" s="168" t="s">
        <v>118</v>
      </c>
      <c r="C143" s="146">
        <v>8</v>
      </c>
    </row>
    <row r="144" spans="1:3" customFormat="1" ht="15" customHeight="1" thickBot="1">
      <c r="A144" s="60"/>
      <c r="B144" s="97" t="s">
        <v>183</v>
      </c>
      <c r="C144" s="90">
        <v>12.71466296</v>
      </c>
    </row>
    <row r="145" spans="1:3" customFormat="1" ht="15" customHeight="1">
      <c r="A145" s="60"/>
      <c r="B145" s="139" t="s">
        <v>160</v>
      </c>
      <c r="C145" s="140"/>
    </row>
    <row r="146" spans="1:3" customFormat="1" ht="15" customHeight="1">
      <c r="A146" s="60"/>
      <c r="B146" s="164" t="s">
        <v>184</v>
      </c>
      <c r="C146" s="142">
        <v>8.0928000000000004</v>
      </c>
    </row>
    <row r="147" spans="1:3" customFormat="1" ht="15" customHeight="1">
      <c r="A147" s="60"/>
      <c r="B147" s="143" t="s">
        <v>113</v>
      </c>
      <c r="C147" s="144"/>
    </row>
    <row r="148" spans="1:3" customFormat="1" ht="15" customHeight="1" thickBot="1">
      <c r="A148" s="60"/>
      <c r="B148" s="165" t="s">
        <v>115</v>
      </c>
      <c r="C148" s="151">
        <v>8.0928000000000004</v>
      </c>
    </row>
    <row r="149" spans="1:3" customFormat="1" ht="15" customHeight="1">
      <c r="A149" s="60"/>
      <c r="B149" s="166" t="s">
        <v>185</v>
      </c>
      <c r="C149" s="167"/>
    </row>
    <row r="150" spans="1:3" customFormat="1" ht="15" customHeight="1">
      <c r="A150" s="60"/>
      <c r="B150" s="141" t="s">
        <v>180</v>
      </c>
      <c r="C150" s="142">
        <v>0.40464000000000006</v>
      </c>
    </row>
    <row r="151" spans="1:3" customFormat="1" ht="15" customHeight="1" thickBot="1">
      <c r="A151" s="60"/>
      <c r="B151" s="168" t="s">
        <v>107</v>
      </c>
      <c r="C151" s="151">
        <v>0.40464000000000006</v>
      </c>
    </row>
    <row r="152" spans="1:3" customFormat="1" ht="15" customHeight="1" thickBot="1">
      <c r="A152" s="60"/>
      <c r="B152" s="97" t="s">
        <v>186</v>
      </c>
      <c r="C152" s="90">
        <v>8.497440000000001</v>
      </c>
    </row>
    <row r="153" spans="1:3" customFormat="1" ht="15" customHeight="1" thickBot="1">
      <c r="A153" s="60"/>
      <c r="B153" s="102" t="s">
        <v>187</v>
      </c>
      <c r="C153" s="95">
        <v>21.212102960000003</v>
      </c>
    </row>
    <row r="154" spans="1:3" customFormat="1" ht="15" customHeight="1" thickTop="1" thickBot="1">
      <c r="A154" s="60"/>
      <c r="B154" s="102" t="s">
        <v>188</v>
      </c>
      <c r="C154" s="95">
        <v>21.212102960000003</v>
      </c>
    </row>
    <row r="155" spans="1:3" customFormat="1" ht="15" customHeight="1" thickTop="1" thickBot="1">
      <c r="A155" s="60"/>
      <c r="B155" s="106"/>
      <c r="C155" s="101"/>
    </row>
    <row r="156" spans="1:3" customFormat="1" ht="15" customHeight="1" thickBot="1">
      <c r="A156" s="60"/>
      <c r="B156" s="97" t="s">
        <v>189</v>
      </c>
      <c r="C156" s="90" t="s">
        <v>8</v>
      </c>
    </row>
    <row r="157" spans="1:3" customFormat="1" ht="15" customHeight="1">
      <c r="A157" s="60"/>
      <c r="B157" s="114" t="s">
        <v>190</v>
      </c>
      <c r="C157" s="78" t="s">
        <v>133</v>
      </c>
    </row>
    <row r="158" spans="1:3" customFormat="1" ht="15" customHeight="1">
      <c r="A158" s="60"/>
      <c r="B158" s="115" t="s">
        <v>191</v>
      </c>
      <c r="C158" s="78">
        <v>314.09667675999998</v>
      </c>
    </row>
    <row r="159" spans="1:3" customFormat="1" ht="15" customHeight="1">
      <c r="A159" s="60"/>
      <c r="B159" s="115" t="s">
        <v>192</v>
      </c>
      <c r="C159" s="78">
        <v>215.94546800000001</v>
      </c>
    </row>
    <row r="160" spans="1:3" customFormat="1" ht="15" customHeight="1" thickBot="1">
      <c r="A160" s="60"/>
      <c r="B160" s="116" t="s">
        <v>193</v>
      </c>
      <c r="C160" s="98">
        <v>530.04214475999993</v>
      </c>
    </row>
    <row r="161" spans="1:3" customFormat="1" ht="15" customHeight="1" thickBot="1">
      <c r="A161" s="60"/>
      <c r="B161" s="107"/>
      <c r="C161" s="103"/>
    </row>
    <row r="162" spans="1:3" customFormat="1" ht="15" customHeight="1" thickBot="1">
      <c r="A162" s="60"/>
      <c r="B162" s="97" t="s">
        <v>194</v>
      </c>
      <c r="C162" s="90" t="s">
        <v>8</v>
      </c>
    </row>
    <row r="163" spans="1:3" customFormat="1" ht="15" customHeight="1">
      <c r="A163" s="60"/>
      <c r="B163" s="114" t="s">
        <v>195</v>
      </c>
      <c r="C163" s="108" t="s">
        <v>133</v>
      </c>
    </row>
    <row r="164" spans="1:3" customFormat="1" ht="15" customHeight="1">
      <c r="A164" s="70"/>
      <c r="B164" s="115" t="s">
        <v>196</v>
      </c>
      <c r="C164" s="78">
        <v>1963.2431122783771</v>
      </c>
    </row>
    <row r="165" spans="1:3" customFormat="1" ht="15" customHeight="1">
      <c r="A165" s="70"/>
      <c r="B165" s="115" t="s">
        <v>197</v>
      </c>
      <c r="C165" s="78">
        <v>300.25576746399997</v>
      </c>
    </row>
    <row r="166" spans="1:3" customFormat="1" ht="15" customHeight="1" thickBot="1">
      <c r="A166" s="70"/>
      <c r="B166" s="116" t="s">
        <v>198</v>
      </c>
      <c r="C166" s="98">
        <v>2263.4988797423771</v>
      </c>
    </row>
    <row r="167" spans="1:3" customFormat="1" ht="15" customHeight="1">
      <c r="A167" s="70"/>
      <c r="B167" s="114" t="s">
        <v>199</v>
      </c>
      <c r="C167" s="78" t="s">
        <v>133</v>
      </c>
    </row>
    <row r="168" spans="1:3" customFormat="1" ht="15" customHeight="1">
      <c r="A168" s="60"/>
      <c r="B168" s="115" t="s">
        <v>200</v>
      </c>
      <c r="C168" s="78" t="s">
        <v>133</v>
      </c>
    </row>
    <row r="169" spans="1:3" customFormat="1" ht="15" customHeight="1">
      <c r="A169" s="70"/>
      <c r="B169" s="115" t="s">
        <v>201</v>
      </c>
      <c r="C169" s="78" t="s">
        <v>133</v>
      </c>
    </row>
    <row r="170" spans="1:3" customFormat="1" ht="15" customHeight="1" thickBot="1">
      <c r="A170" s="70"/>
      <c r="B170" s="100" t="s">
        <v>202</v>
      </c>
      <c r="C170" s="98" t="s">
        <v>133</v>
      </c>
    </row>
    <row r="171" spans="1:3" customFormat="1" ht="15" customHeight="1">
      <c r="A171" s="70"/>
      <c r="B171" s="114" t="s">
        <v>203</v>
      </c>
      <c r="C171" s="78" t="s">
        <v>133</v>
      </c>
    </row>
    <row r="172" spans="1:3" customFormat="1" ht="15" customHeight="1">
      <c r="A172" s="70"/>
      <c r="B172" s="115" t="s">
        <v>204</v>
      </c>
      <c r="C172" s="78">
        <v>1963.2431122783771</v>
      </c>
    </row>
    <row r="173" spans="1:3" customFormat="1" ht="15" customHeight="1" thickBot="1">
      <c r="A173" s="70"/>
      <c r="B173" s="117" t="s">
        <v>205</v>
      </c>
      <c r="C173" s="78">
        <v>300.25576746399997</v>
      </c>
    </row>
    <row r="174" spans="1:3" customFormat="1" ht="15" customHeight="1" thickBot="1">
      <c r="A174" s="70"/>
      <c r="B174" s="118" t="s">
        <v>206</v>
      </c>
      <c r="C174" s="95">
        <v>2263.4988797423771</v>
      </c>
    </row>
    <row r="175" spans="1:3" customFormat="1" ht="15" customHeight="1" thickTop="1">
      <c r="A175" s="70"/>
      <c r="B175" s="63"/>
      <c r="C175" s="103"/>
    </row>
    <row r="176" spans="1:3" customFormat="1" ht="15" customHeight="1">
      <c r="A176" s="60"/>
      <c r="B176" s="63"/>
      <c r="C176" s="77"/>
    </row>
    <row r="177" spans="1:4" customFormat="1" ht="15" customHeight="1" thickBot="1">
      <c r="A177" s="60"/>
      <c r="B177" s="109"/>
      <c r="C177" s="77"/>
    </row>
    <row r="178" spans="1:4" customFormat="1" ht="15" customHeight="1" thickBot="1">
      <c r="A178" s="60"/>
      <c r="B178" s="119" t="s">
        <v>207</v>
      </c>
      <c r="C178" s="121"/>
    </row>
    <row r="179" spans="1:4" customFormat="1" ht="15" customHeight="1">
      <c r="A179" s="60"/>
      <c r="B179" s="110" t="s">
        <v>208</v>
      </c>
      <c r="C179" s="121"/>
    </row>
    <row r="180" spans="1:4" customFormat="1" ht="15" customHeight="1" thickBot="1">
      <c r="A180" s="60"/>
      <c r="B180" s="96" t="s">
        <v>209</v>
      </c>
      <c r="C180" s="121"/>
    </row>
    <row r="181" spans="1:4" customFormat="1" ht="15" customHeight="1">
      <c r="A181" s="60"/>
      <c r="B181" s="110" t="s">
        <v>210</v>
      </c>
      <c r="C181" s="121"/>
    </row>
    <row r="182" spans="1:4" customFormat="1" ht="15" customHeight="1" thickBot="1">
      <c r="A182" s="60"/>
      <c r="B182" s="96" t="s">
        <v>209</v>
      </c>
      <c r="C182" s="77"/>
    </row>
    <row r="183" spans="1:4" customFormat="1" ht="15" customHeight="1">
      <c r="A183" s="60"/>
      <c r="B183" s="110" t="s">
        <v>211</v>
      </c>
      <c r="C183" s="103"/>
    </row>
    <row r="184" spans="1:4" customFormat="1" ht="15" customHeight="1" thickBot="1">
      <c r="A184" s="60"/>
      <c r="B184" s="96" t="s">
        <v>209</v>
      </c>
      <c r="C184" s="103"/>
    </row>
    <row r="185" spans="1:4" customFormat="1" ht="15" customHeight="1">
      <c r="A185" s="60"/>
      <c r="B185" s="110" t="s">
        <v>212</v>
      </c>
      <c r="C185" s="103"/>
      <c r="D185" s="121"/>
    </row>
    <row r="186" spans="1:4" customFormat="1" ht="15" customHeight="1" thickBot="1">
      <c r="A186" s="70"/>
      <c r="B186" s="96" t="s">
        <v>209</v>
      </c>
      <c r="C186" s="103"/>
      <c r="D186" s="121"/>
    </row>
    <row r="187" spans="1:4" customFormat="1" ht="15" customHeight="1">
      <c r="A187" s="70"/>
      <c r="B187" s="60"/>
      <c r="C187" s="103"/>
      <c r="D187" s="121"/>
    </row>
    <row r="188" spans="1:4" customFormat="1" ht="15" customHeight="1">
      <c r="A188" s="70"/>
      <c r="B188" s="111"/>
      <c r="C188" s="103"/>
      <c r="D188" s="121"/>
    </row>
    <row r="189" spans="1:4" customFormat="1" ht="15" customHeight="1">
      <c r="A189" s="70"/>
      <c r="B189" s="112"/>
      <c r="C189" s="103"/>
      <c r="D189" s="60"/>
    </row>
    <row r="190" spans="1:4" customFormat="1" ht="15" customHeight="1">
      <c r="A190" s="60"/>
      <c r="B190" s="60" t="s">
        <v>213</v>
      </c>
      <c r="C190" s="103"/>
      <c r="D190" s="60"/>
    </row>
    <row r="191" spans="1:4" customFormat="1" ht="15" customHeight="1">
      <c r="A191" s="60"/>
      <c r="B191" s="60" t="s">
        <v>214</v>
      </c>
      <c r="C191" s="103"/>
      <c r="D191" s="60"/>
    </row>
    <row r="192" spans="1:4" customFormat="1" ht="15" customHeight="1">
      <c r="A192" s="60"/>
      <c r="B192" s="60" t="s">
        <v>215</v>
      </c>
      <c r="C192" s="103"/>
      <c r="D192" s="60"/>
    </row>
    <row r="193" spans="1:4" customFormat="1" ht="15" customHeight="1">
      <c r="A193" s="60"/>
      <c r="B193" s="73"/>
      <c r="C193" s="103"/>
      <c r="D193" s="60"/>
    </row>
    <row r="194" spans="1:4" customFormat="1" ht="15" customHeight="1">
      <c r="A194" s="60"/>
      <c r="B194" s="113"/>
      <c r="C194" s="103"/>
      <c r="D194" s="60"/>
    </row>
    <row r="195" spans="1:4" customFormat="1" ht="15" customHeight="1">
      <c r="A195" s="60"/>
      <c r="B195" s="113"/>
      <c r="C195" s="103"/>
      <c r="D195" s="60"/>
    </row>
    <row r="196" spans="1:4" customFormat="1" ht="15" customHeight="1">
      <c r="A196" s="60"/>
      <c r="B196" s="113"/>
      <c r="C196" s="103"/>
      <c r="D196" s="60"/>
    </row>
    <row r="197" spans="1:4" customFormat="1" ht="15" customHeight="1">
      <c r="A197" s="60"/>
      <c r="B197" s="113"/>
      <c r="C197" s="103"/>
      <c r="D197" s="60"/>
    </row>
    <row r="198" spans="1:4" customFormat="1" ht="15" customHeight="1">
      <c r="A198" s="60"/>
      <c r="B198" s="73"/>
      <c r="C198" s="103"/>
      <c r="D198" s="60"/>
    </row>
    <row r="199" spans="1:4" customFormat="1" ht="15" customHeight="1">
      <c r="A199" s="60"/>
      <c r="B199" s="73"/>
      <c r="C199" s="103"/>
      <c r="D199" s="60"/>
    </row>
    <row r="201" spans="1:4" customFormat="1" ht="15" customHeight="1">
      <c r="A201" s="60"/>
      <c r="B201" s="73"/>
      <c r="C201" s="103"/>
    </row>
    <row r="202" spans="1:4" customFormat="1" ht="15" customHeight="1">
      <c r="A202" s="60"/>
      <c r="B202" s="73"/>
      <c r="C202" s="103"/>
    </row>
    <row r="203" spans="1:4" customFormat="1" ht="15" customHeight="1">
      <c r="A203" s="60"/>
      <c r="B203" s="73"/>
      <c r="C203" s="103"/>
    </row>
    <row r="204" spans="1:4" customFormat="1" ht="15" customHeight="1">
      <c r="A204" s="60"/>
      <c r="B204" s="73"/>
      <c r="C204" s="103"/>
    </row>
  </sheetData>
  <mergeCells count="1">
    <mergeCell ref="B3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A259B819E3464CB1A1AFB8CEC11917" ma:contentTypeVersion="9" ma:contentTypeDescription="Create a new document." ma:contentTypeScope="" ma:versionID="3062769e911a730a116672057cb16d23">
  <xsd:schema xmlns:xsd="http://www.w3.org/2001/XMLSchema" xmlns:xs="http://www.w3.org/2001/XMLSchema" xmlns:p="http://schemas.microsoft.com/office/2006/metadata/properties" xmlns:ns3="9dd3b423-99da-4579-b1f9-c1b9d8af20fb" targetNamespace="http://schemas.microsoft.com/office/2006/metadata/properties" ma:root="true" ma:fieldsID="0b08fef3987c92d454bcb700e3ab94de" ns3:_="">
    <xsd:import namespace="9dd3b423-99da-4579-b1f9-c1b9d8af20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3b423-99da-4579-b1f9-c1b9d8af2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9AFEA-67AA-4CD3-A865-530EB0820BA2}">
  <ds:schemaRefs>
    <ds:schemaRef ds:uri="http://schemas.openxmlformats.org/package/2006/metadata/core-properties"/>
    <ds:schemaRef ds:uri="9dd3b423-99da-4579-b1f9-c1b9d8af20f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430046-D43E-4A33-A5C1-12D75F38F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d3b423-99da-4579-b1f9-c1b9d8af20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7C0559-580F-4663-9263-AAF2572B1D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3.1 WG CTs</vt:lpstr>
      <vt:lpstr>3.3 (a) Cash Grant</vt:lpstr>
      <vt:lpstr>3.3 (b) Control Totals</vt:lpstr>
      <vt:lpstr>3.4 (a) Resource Changes</vt:lpstr>
      <vt:lpstr>3.4 (b) Capital Changes</vt:lpstr>
      <vt:lpstr>3.5 WG Trends</vt:lpstr>
      <vt:lpstr>BGT</vt:lpstr>
      <vt:lpstr>'3.5 WG Trends'!_ftnref3</vt:lpstr>
      <vt:lpstr>'3.1 WG CTs'!Print_Area</vt:lpstr>
      <vt:lpstr>'3.3 (a) Cash Grant'!Print_Area</vt:lpstr>
      <vt:lpstr>'3.3 (b) Control Totals'!Print_Area</vt:lpstr>
      <vt:lpstr>'3.5 WG Trends'!Print_Area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WG 21-22 ME Memoranda.xlsx</dc:title>
  <dc:subject/>
  <dc:creator>HONEYSETT, Larry</dc:creator>
  <cp:keywords/>
  <dc:description/>
  <cp:lastModifiedBy>GLEN, Louise</cp:lastModifiedBy>
  <cp:revision/>
  <dcterms:created xsi:type="dcterms:W3CDTF">2019-11-04T15:18:51Z</dcterms:created>
  <dcterms:modified xsi:type="dcterms:W3CDTF">2021-05-14T11:04:26Z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f77787-5df4-43b6-a2a8-8d8b678a318b_Enabled">
    <vt:lpwstr>True</vt:lpwstr>
  </property>
  <property fmtid="{D5CDD505-2E9C-101B-9397-08002B2CF9AE}" pid="3" name="MSIP_Label_a8f77787-5df4-43b6-a2a8-8d8b678a318b_SiteId">
    <vt:lpwstr>1ce6dd9e-b337-4088-be5e-8dbbec04b34a</vt:lpwstr>
  </property>
  <property fmtid="{D5CDD505-2E9C-101B-9397-08002B2CF9AE}" pid="4" name="MSIP_Label_a8f77787-5df4-43b6-a2a8-8d8b678a318b_Owner">
    <vt:lpwstr>honeysettl@parliament.uk</vt:lpwstr>
  </property>
  <property fmtid="{D5CDD505-2E9C-101B-9397-08002B2CF9AE}" pid="5" name="MSIP_Label_a8f77787-5df4-43b6-a2a8-8d8b678a318b_SetDate">
    <vt:lpwstr>2019-11-04T15:20:40.1942291Z</vt:lpwstr>
  </property>
  <property fmtid="{D5CDD505-2E9C-101B-9397-08002B2CF9AE}" pid="6" name="MSIP_Label_a8f77787-5df4-43b6-a2a8-8d8b678a318b_Name">
    <vt:lpwstr>Unrestricted</vt:lpwstr>
  </property>
  <property fmtid="{D5CDD505-2E9C-101B-9397-08002B2CF9AE}" pid="7" name="MSIP_Label_a8f77787-5df4-43b6-a2a8-8d8b678a318b_Application">
    <vt:lpwstr>Microsoft Azure Information Protection</vt:lpwstr>
  </property>
  <property fmtid="{D5CDD505-2E9C-101B-9397-08002B2CF9AE}" pid="8" name="MSIP_Label_a8f77787-5df4-43b6-a2a8-8d8b678a318b_ActionId">
    <vt:lpwstr>c40d649c-38ec-4f06-9eb5-18eaa26a0dd4</vt:lpwstr>
  </property>
  <property fmtid="{D5CDD505-2E9C-101B-9397-08002B2CF9AE}" pid="9" name="MSIP_Label_a8f77787-5df4-43b6-a2a8-8d8b678a318b_Extended_MSFT_Method">
    <vt:lpwstr>Automatic</vt:lpwstr>
  </property>
  <property fmtid="{D5CDD505-2E9C-101B-9397-08002B2CF9AE}" pid="10" name="Sensitivity">
    <vt:lpwstr>Unrestricted</vt:lpwstr>
  </property>
  <property fmtid="{D5CDD505-2E9C-101B-9397-08002B2CF9AE}" pid="11" name="ContentTypeId">
    <vt:lpwstr>0x0101009FA259B819E3464CB1A1AFB8CEC11917</vt:lpwstr>
  </property>
  <property fmtid="{D5CDD505-2E9C-101B-9397-08002B2CF9AE}" pid="12" name="HMT_DocumentType">
    <vt:lpwstr>6;#Other|c235b5c2-f697-427b-a70a-43d69599f998</vt:lpwstr>
  </property>
  <property fmtid="{D5CDD505-2E9C-101B-9397-08002B2CF9AE}" pid="13" name="HMT_Group">
    <vt:lpwstr>2;#Public Services|200a2968-f57d-4757-93d0-f532b12fee42</vt:lpwstr>
  </property>
  <property fmtid="{D5CDD505-2E9C-101B-9397-08002B2CF9AE}" pid="14" name="HMT_Category">
    <vt:lpwstr>8;#Policy Document Types|bd4325a7-7f6a-48f9-b0dc-cc3aef626e65</vt:lpwstr>
  </property>
  <property fmtid="{D5CDD505-2E9C-101B-9397-08002B2CF9AE}" pid="15" name="HMT_SubTeam">
    <vt:lpwstr/>
  </property>
  <property fmtid="{D5CDD505-2E9C-101B-9397-08002B2CF9AE}" pid="16" name="HMT_Classification">
    <vt:lpwstr>5;#Official|0c3401bb-744b-4660-997f-fc50d910db48</vt:lpwstr>
  </property>
  <property fmtid="{D5CDD505-2E9C-101B-9397-08002B2CF9AE}" pid="17" name="HMT_Review">
    <vt:bool>false</vt:bool>
  </property>
  <property fmtid="{D5CDD505-2E9C-101B-9397-08002B2CF9AE}" pid="18" name="HMT_Team">
    <vt:lpwstr>18;#Devolution|f07ba734-7a7d-4de7-b286-5fc2c2469000</vt:lpwstr>
  </property>
  <property fmtid="{D5CDD505-2E9C-101B-9397-08002B2CF9AE}" pid="19" name="_dlc_DocIdItemGuid">
    <vt:lpwstr>5cd32cf6-70f5-4bf4-abad-01897a715ca1</vt:lpwstr>
  </property>
</Properties>
</file>