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pap03f\DCCS_Rdf$\glenl\Desktop\Letters\"/>
    </mc:Choice>
  </mc:AlternateContent>
  <xr:revisionPtr revIDLastSave="0" documentId="8_{77ABC64C-C8C2-48D2-A0FE-C0B9459DF1F7}" xr6:coauthVersionLast="47" xr6:coauthVersionMax="47" xr10:uidLastSave="{00000000-0000-0000-0000-000000000000}"/>
  <bookViews>
    <workbookView xWindow="-120" yWindow="-120" windowWidth="29040" windowHeight="15720" firstSheet="1" xr2:uid="{14FD0746-EB26-4400-AF23-7CC2220162CE}"/>
  </bookViews>
  <sheets>
    <sheet name=" Table A (i)" sheetId="4" r:id="rId1"/>
    <sheet name="Table A (ii)" sheetId="5" r:id="rId2"/>
    <sheet name="Table B" sheetId="1" r:id="rId3"/>
    <sheet name="Sheet2" sheetId="2" state="hidden" r:id="rId4"/>
    <sheet name="Sheet3" sheetId="3" state="hidden" r:id="rId5"/>
  </sheets>
  <definedNames>
    <definedName name="_xlnm.Print_Area" localSheetId="0">' Table A (i)'!$A$1:$N$77</definedName>
    <definedName name="_xlnm.Print_Area" localSheetId="1">'Table A (ii)'!$A$1:$H$54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4" l="1"/>
  <c r="R31" i="4"/>
  <c r="R30" i="4"/>
  <c r="R29" i="4"/>
  <c r="R28" i="4"/>
  <c r="Q31" i="4"/>
  <c r="L28" i="4"/>
  <c r="F50" i="5"/>
  <c r="F49" i="5"/>
  <c r="F48" i="5"/>
  <c r="F45" i="5"/>
  <c r="F42" i="5"/>
  <c r="F39" i="5"/>
  <c r="F38" i="5"/>
  <c r="F35" i="5"/>
  <c r="F27" i="5"/>
  <c r="F28" i="5"/>
  <c r="F29" i="5"/>
  <c r="F30" i="5"/>
  <c r="F31" i="5"/>
  <c r="F32" i="5"/>
  <c r="F26" i="5"/>
  <c r="F20" i="5"/>
  <c r="F21" i="5"/>
  <c r="F22" i="5"/>
  <c r="F23" i="5"/>
  <c r="F19" i="5"/>
  <c r="F18" i="5"/>
  <c r="F17" i="5"/>
  <c r="F14" i="5"/>
  <c r="F13" i="5"/>
  <c r="F12" i="5"/>
  <c r="F11" i="5"/>
  <c r="F7" i="5"/>
  <c r="F8" i="5"/>
  <c r="F6" i="5"/>
  <c r="F17" i="4"/>
  <c r="F18" i="4"/>
  <c r="F19" i="4"/>
  <c r="F20" i="4"/>
  <c r="F21" i="4"/>
  <c r="F22" i="4"/>
  <c r="F23" i="4"/>
  <c r="F16" i="4"/>
  <c r="F7" i="4"/>
  <c r="F8" i="4"/>
  <c r="F9" i="4"/>
  <c r="F10" i="4"/>
  <c r="F11" i="4"/>
  <c r="F12" i="4"/>
  <c r="F13" i="4"/>
  <c r="F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26" i="4"/>
  <c r="F44" i="4"/>
  <c r="F45" i="4"/>
  <c r="F46" i="4"/>
  <c r="F47" i="4"/>
  <c r="F48" i="4"/>
  <c r="F49" i="4"/>
  <c r="F50" i="4"/>
  <c r="F51" i="4"/>
  <c r="F52" i="4"/>
  <c r="F53" i="4"/>
  <c r="F54" i="4"/>
  <c r="F43" i="4"/>
  <c r="F57" i="4"/>
  <c r="F64" i="4"/>
  <c r="F63" i="4"/>
  <c r="F62" i="4"/>
  <c r="F61" i="4"/>
  <c r="F71" i="4"/>
  <c r="F72" i="4"/>
  <c r="F73" i="4"/>
  <c r="F70" i="4"/>
  <c r="K40" i="5"/>
  <c r="J40" i="5"/>
  <c r="E40" i="5"/>
  <c r="D40" i="5"/>
  <c r="D35" i="5"/>
  <c r="J64" i="4"/>
  <c r="K11" i="4"/>
  <c r="D8" i="4"/>
  <c r="D62" i="4"/>
  <c r="D64" i="4"/>
  <c r="D57" i="4"/>
  <c r="D6" i="4"/>
  <c r="D25" i="1"/>
  <c r="D40" i="1"/>
  <c r="D41" i="1"/>
  <c r="D42" i="1"/>
  <c r="D43" i="1"/>
  <c r="C18" i="1"/>
  <c r="B18" i="1"/>
  <c r="D18" i="1" s="1"/>
  <c r="E35" i="5"/>
  <c r="K64" i="4"/>
  <c r="E64" i="4"/>
  <c r="E57" i="4"/>
  <c r="E54" i="4"/>
  <c r="K8" i="4"/>
  <c r="E6" i="4"/>
  <c r="D13" i="1" l="1"/>
  <c r="D12" i="1"/>
  <c r="D20" i="1" l="1"/>
  <c r="K15" i="5"/>
  <c r="J15" i="5"/>
  <c r="E15" i="5"/>
  <c r="D15" i="5"/>
  <c r="E14" i="4"/>
  <c r="E24" i="4"/>
  <c r="E41" i="4"/>
  <c r="E55" i="4"/>
  <c r="E59" i="4"/>
  <c r="E74" i="4"/>
  <c r="E65" i="4"/>
  <c r="E68" i="4"/>
  <c r="D14" i="4"/>
  <c r="D24" i="4"/>
  <c r="D41" i="4"/>
  <c r="D55" i="4"/>
  <c r="D59" i="4"/>
  <c r="D74" i="4"/>
  <c r="D65" i="4"/>
  <c r="F65" i="4" s="1"/>
  <c r="G65" i="4" s="1"/>
  <c r="D68" i="4"/>
  <c r="J68" i="4"/>
  <c r="K68" i="4"/>
  <c r="D45" i="1"/>
  <c r="D44" i="1"/>
  <c r="K74" i="4"/>
  <c r="K65" i="4"/>
  <c r="K59" i="4"/>
  <c r="K55" i="4"/>
  <c r="K41" i="4"/>
  <c r="K24" i="4"/>
  <c r="K14" i="4"/>
  <c r="J24" i="4"/>
  <c r="D9" i="5"/>
  <c r="J65" i="4"/>
  <c r="E9" i="5"/>
  <c r="K9" i="5"/>
  <c r="J9" i="5"/>
  <c r="D6" i="1"/>
  <c r="E43" i="5"/>
  <c r="E46" i="5"/>
  <c r="E36" i="5"/>
  <c r="E33" i="5"/>
  <c r="E24" i="5"/>
  <c r="K51" i="5"/>
  <c r="J51" i="5"/>
  <c r="K43" i="5"/>
  <c r="J43" i="5"/>
  <c r="K46" i="5"/>
  <c r="J46" i="5"/>
  <c r="K36" i="5"/>
  <c r="J36" i="5"/>
  <c r="K33" i="5"/>
  <c r="J33" i="5"/>
  <c r="K24" i="5"/>
  <c r="J24" i="5"/>
  <c r="L36" i="5"/>
  <c r="L51" i="5"/>
  <c r="L46" i="5"/>
  <c r="L43" i="5"/>
  <c r="L40" i="5"/>
  <c r="J55" i="4"/>
  <c r="D43" i="5"/>
  <c r="D46" i="5"/>
  <c r="F46" i="5" s="1"/>
  <c r="G46" i="5" s="1"/>
  <c r="D36" i="5"/>
  <c r="F36" i="5" s="1"/>
  <c r="G36" i="5" s="1"/>
  <c r="D33" i="5"/>
  <c r="C47" i="1"/>
  <c r="B47" i="1"/>
  <c r="J74" i="4"/>
  <c r="D24" i="5"/>
  <c r="E51" i="5"/>
  <c r="D51" i="5"/>
  <c r="J59" i="4"/>
  <c r="J41" i="4"/>
  <c r="J14" i="4"/>
  <c r="E47" i="1"/>
  <c r="D47" i="1" l="1"/>
  <c r="F51" i="5"/>
  <c r="G51" i="5" s="1"/>
  <c r="L9" i="5"/>
  <c r="L24" i="5"/>
  <c r="F43" i="5"/>
  <c r="G43" i="5" s="1"/>
  <c r="F40" i="5"/>
  <c r="G40" i="5" s="1"/>
  <c r="F24" i="5"/>
  <c r="G24" i="5" s="1"/>
  <c r="L33" i="5"/>
  <c r="M33" i="5" s="1"/>
  <c r="F33" i="5"/>
  <c r="G33" i="5" s="1"/>
  <c r="J53" i="5"/>
  <c r="E53" i="5"/>
  <c r="L15" i="5"/>
  <c r="M15" i="5" s="1"/>
  <c r="K53" i="5"/>
  <c r="F15" i="5"/>
  <c r="G15" i="5" s="1"/>
  <c r="F9" i="5"/>
  <c r="G9" i="5" s="1"/>
  <c r="D53" i="5"/>
  <c r="L68" i="4"/>
  <c r="L55" i="4"/>
  <c r="M55" i="4" s="1"/>
  <c r="L14" i="4"/>
  <c r="M14" i="4" s="1"/>
  <c r="F14" i="4"/>
  <c r="G14" i="4" s="1"/>
  <c r="L74" i="4"/>
  <c r="M74" i="4" s="1"/>
  <c r="K76" i="4"/>
  <c r="L65" i="4"/>
  <c r="M65" i="4" s="1"/>
  <c r="L59" i="4"/>
  <c r="M59" i="4" s="1"/>
  <c r="L41" i="4"/>
  <c r="M41" i="4" s="1"/>
  <c r="L24" i="4"/>
  <c r="M24" i="4" s="1"/>
  <c r="J76" i="4"/>
  <c r="F59" i="4"/>
  <c r="G59" i="4" s="1"/>
  <c r="F74" i="4"/>
  <c r="G74" i="4" s="1"/>
  <c r="F68" i="4"/>
  <c r="G68" i="4" s="1"/>
  <c r="F55" i="4"/>
  <c r="G55" i="4" s="1"/>
  <c r="D76" i="4"/>
  <c r="F41" i="4"/>
  <c r="G41" i="4" s="1"/>
  <c r="F24" i="4"/>
  <c r="G24" i="4" s="1"/>
  <c r="E76" i="4"/>
  <c r="L53" i="5" l="1"/>
  <c r="M53" i="5" s="1"/>
  <c r="F53" i="5"/>
  <c r="G53" i="5" s="1"/>
  <c r="L76" i="4"/>
  <c r="M76" i="4" s="1"/>
  <c r="F76" i="4"/>
  <c r="G76" i="4" s="1"/>
</calcChain>
</file>

<file path=xl/sharedStrings.xml><?xml version="1.0" encoding="utf-8"?>
<sst xmlns="http://schemas.openxmlformats.org/spreadsheetml/2006/main" count="393" uniqueCount="172">
  <si>
    <t>Table A (i) Departmental Expenditure Limits (DELs)</t>
  </si>
  <si>
    <t>Subheads</t>
  </si>
  <si>
    <t>Description</t>
  </si>
  <si>
    <t>Programme</t>
  </si>
  <si>
    <t>Resource</t>
  </si>
  <si>
    <t>Capital</t>
  </si>
  <si>
    <t>This year 
(Main Estimates budget sought)</t>
  </si>
  <si>
    <t>Last year 
(Supp Estimates budget approved)</t>
  </si>
  <si>
    <t>change from last year</t>
  </si>
  <si>
    <t>£ million</t>
  </si>
  <si>
    <t>%</t>
  </si>
  <si>
    <t xml:space="preserve">see note  number </t>
  </si>
  <si>
    <t>A</t>
  </si>
  <si>
    <t>Affordable energy</t>
  </si>
  <si>
    <t>Fuel poverty</t>
  </si>
  <si>
    <t>Green Deal</t>
  </si>
  <si>
    <t>Energy Efficiency</t>
  </si>
  <si>
    <t>Smart meters</t>
  </si>
  <si>
    <t>Net Zero Industry</t>
  </si>
  <si>
    <t>Net Zero Buildings and Heat</t>
  </si>
  <si>
    <t>Hydrogen</t>
  </si>
  <si>
    <t>Energy Bills Support</t>
  </si>
  <si>
    <t>sub total</t>
  </si>
  <si>
    <t>B, G</t>
  </si>
  <si>
    <t>Energy system</t>
  </si>
  <si>
    <t>Electricity market reform</t>
  </si>
  <si>
    <t>Energy SAR</t>
  </si>
  <si>
    <t>New nuclear</t>
  </si>
  <si>
    <t>Oil and gas</t>
  </si>
  <si>
    <t>Haleu</t>
  </si>
  <si>
    <t>Sizewell C</t>
  </si>
  <si>
    <t>Great British Energy - Nuclear</t>
  </si>
  <si>
    <t>Electricity Settlements Company</t>
  </si>
  <si>
    <t>C, H</t>
  </si>
  <si>
    <t>Climate change and decarbonisation</t>
  </si>
  <si>
    <t>Carbon capture usage and storage (CCUS)</t>
  </si>
  <si>
    <t>Energy innovation</t>
  </si>
  <si>
    <t>International Climate Finance</t>
  </si>
  <si>
    <t>Renewable energy</t>
  </si>
  <si>
    <t>International &amp; EU energy &amp; security</t>
  </si>
  <si>
    <t>International climate change</t>
  </si>
  <si>
    <t>Heat</t>
  </si>
  <si>
    <t>National carbon markets</t>
  </si>
  <si>
    <t>Committee on Climate Change DESNZ funding</t>
  </si>
  <si>
    <t>Committee on Climate Change other government departments' funding</t>
  </si>
  <si>
    <t>Great British Energy</t>
  </si>
  <si>
    <t>Net Zero North Sea Storage</t>
  </si>
  <si>
    <t>Liverpool Bay CCS</t>
  </si>
  <si>
    <t>Salix</t>
  </si>
  <si>
    <t>Low Carbon contracts company</t>
  </si>
  <si>
    <t>D, I</t>
  </si>
  <si>
    <t>Energy legacy</t>
  </si>
  <si>
    <t>British Energy liabilities</t>
  </si>
  <si>
    <t>Civil nuclear liabilities</t>
  </si>
  <si>
    <t>Coal pensions</t>
  </si>
  <si>
    <t>Concessionary fuel</t>
  </si>
  <si>
    <t>Global threat reduction programme</t>
  </si>
  <si>
    <t>Non-proliferation</t>
  </si>
  <si>
    <t>Nuclear security</t>
  </si>
  <si>
    <t>Coal Authority administration costs</t>
  </si>
  <si>
    <t>Coal Authority programme costs</t>
  </si>
  <si>
    <t>Oil and Gas Authority administration costs</t>
  </si>
  <si>
    <t>Oil and Gas Authority programme costs</t>
  </si>
  <si>
    <t>Civil Nuclear Police Authority costs met by DESNZ</t>
  </si>
  <si>
    <t>E, J</t>
  </si>
  <si>
    <t>Science and Research</t>
  </si>
  <si>
    <t>UK Atomic Energy Authority</t>
  </si>
  <si>
    <t>Research Base</t>
  </si>
  <si>
    <t>F</t>
  </si>
  <si>
    <t>Capability</t>
  </si>
  <si>
    <t>Core department admin</t>
  </si>
  <si>
    <t>Centrally held/unallocated</t>
  </si>
  <si>
    <t>Funding for Official Receiver</t>
  </si>
  <si>
    <t>Other programmes</t>
  </si>
  <si>
    <t>K</t>
  </si>
  <si>
    <t>Government as Shareholder</t>
  </si>
  <si>
    <t>Enrichment Holdings Limited</t>
  </si>
  <si>
    <t>L, M</t>
  </si>
  <si>
    <t>Nuclear Decommissioning Authority and Site Licence Company expenditure /income</t>
  </si>
  <si>
    <t>NDA administration costs</t>
  </si>
  <si>
    <t>NDA gross programme</t>
  </si>
  <si>
    <t>NDA SLC programme</t>
  </si>
  <si>
    <t>NDA programme income</t>
  </si>
  <si>
    <t>total voted and non voted</t>
  </si>
  <si>
    <t>Table A (ii) AME budgets</t>
  </si>
  <si>
    <t>Last year 
(Supplementary Estimates budget approved)</t>
  </si>
  <si>
    <t>see note number</t>
  </si>
  <si>
    <t>N</t>
  </si>
  <si>
    <t>Renewables Obligation to Exchequer</t>
  </si>
  <si>
    <t>Net Zero Buildings and Heat depreciation</t>
  </si>
  <si>
    <t>Energy Bills Discount Scheme</t>
  </si>
  <si>
    <t>O, U, AA</t>
  </si>
  <si>
    <t>Green Hydrogen</t>
  </si>
  <si>
    <t>National Energy System Operator (NESO)</t>
  </si>
  <si>
    <t>Great British Nuclear</t>
  </si>
  <si>
    <t>P, V</t>
  </si>
  <si>
    <t>Carbon capture usage and storage (CCUS) &amp; Hydrogen</t>
  </si>
  <si>
    <t>Clean Growth Fund</t>
  </si>
  <si>
    <t>Renewables Decommissioning</t>
  </si>
  <si>
    <t>Committee on Climate Change</t>
  </si>
  <si>
    <t>Low Carbon Contracts Company</t>
  </si>
  <si>
    <t>Q, W</t>
  </si>
  <si>
    <t>Coal Health liabilities</t>
  </si>
  <si>
    <t>Nuclear Security depreciation</t>
  </si>
  <si>
    <t>Civil Nuclear Police Authority</t>
  </si>
  <si>
    <t>Coal Authority</t>
  </si>
  <si>
    <t>Oil and Gas Authority</t>
  </si>
  <si>
    <t>R, X</t>
  </si>
  <si>
    <t>S</t>
  </si>
  <si>
    <t>Other core department provisions</t>
  </si>
  <si>
    <t>Other core department depreciation</t>
  </si>
  <si>
    <t>T</t>
  </si>
  <si>
    <t>Renewable Heat Incentive</t>
  </si>
  <si>
    <t>Y</t>
  </si>
  <si>
    <t>Enrichment Holdings dividend income</t>
  </si>
  <si>
    <t>Z</t>
  </si>
  <si>
    <t>Nuclear Decommissioning Authority</t>
  </si>
  <si>
    <t>NDA movements in provision</t>
  </si>
  <si>
    <t>NDA depreciation</t>
  </si>
  <si>
    <t>NDA Corporation Tax</t>
  </si>
  <si>
    <t>Table B: how DEL funding plans for 2026-27 have altered since Spending Review 2025</t>
  </si>
  <si>
    <t>DESNZ</t>
  </si>
  <si>
    <t>admin</t>
  </si>
  <si>
    <t>programme</t>
  </si>
  <si>
    <t>Resource DEL total</t>
  </si>
  <si>
    <t>Capital DEL</t>
  </si>
  <si>
    <t>Spending Review outcome</t>
  </si>
  <si>
    <t>Additional, new, money awarded since SR2025:-</t>
  </si>
  <si>
    <t>Depreciation Budgets</t>
  </si>
  <si>
    <t>Additional funding for Warm Homes announced in Autumn Budget 2025</t>
  </si>
  <si>
    <t>Estimating, forecasting and reprofiling changes:-</t>
  </si>
  <si>
    <t>General Capital (Budget Exchange) from 2025/26</t>
  </si>
  <si>
    <t>Reclassification of Depreciation Budgets to Annually Managed Expenditure</t>
  </si>
  <si>
    <t>Reclassification of Sizewell C Major Capital Budget to Annually Managed Expenditure</t>
  </si>
  <si>
    <t>Repayment of Reserve Claim received in 2025/26</t>
  </si>
  <si>
    <t>Neutral funding changes between departments:-</t>
  </si>
  <si>
    <t>Machinery of government changes:-</t>
  </si>
  <si>
    <t>Transfer to Department for Science, Innovation and Technology - Severe Space Weather Programme</t>
  </si>
  <si>
    <t>Other funding transfers:-</t>
  </si>
  <si>
    <t>Transfer to Ministry of Defence for Project Njord (radar mitigation)</t>
  </si>
  <si>
    <t>Transfer to Ministry of Housing, Communities and Local Government for Greater Manchester Combined Authority from the Warm Homes: Local Grant scheme</t>
  </si>
  <si>
    <t>Transfer to Ministry of Housing, Communities and Local Government for West Midlands Combined Authority from the Warm Homes: Local Grant scheme</t>
  </si>
  <si>
    <t>Transfer to Ministry of Housing, Communities and Local Government for Greater Manchester Combined Authority from the Warm Homes: Social Housing Fund scheme</t>
  </si>
  <si>
    <t>Transfer to Ministry of Housing, Communities and Local Government for West Midlands Combined Authority from the Warm Homes: Social Housing Fund scheme</t>
  </si>
  <si>
    <t>Transfer to Ministry of Housing, Communities and Local Government for Greater London Authority from the Warm Homes: Social Housing Fund scheme</t>
  </si>
  <si>
    <t>Transfer to Ministry of Housing, Communities and Local Government for West Yorkshire Combined Authority from the Warm Homes: Social Housing Fund scheme</t>
  </si>
  <si>
    <t>Transfer to Ministry of Housing, Communities and Local Government for Liverpool City Region Combined Authority from the Warm Homes: Social Housing Fund scheme</t>
  </si>
  <si>
    <t>Transfer to Ministry of Housing, Communities and Local Government for Greater Manchester Combined Authorityfrom the Public Sector Decarbonisation Scheme (PSDS)</t>
  </si>
  <si>
    <t>Transfer to Ministry of Housing, Communities and Local Government for West Midlands Combined Authorityfrom the Public Sector Decarbonisation Scheme (PSDS)</t>
  </si>
  <si>
    <t>Transfer to FCDO for 26/27 staffing expenses (CBS Posts, T&amp;S Expense)</t>
  </si>
  <si>
    <t>Transfer to FCDO for 26/27 Portfolio Monitoring, Evaluation and Learning (PMEL)</t>
  </si>
  <si>
    <t xml:space="preserve">Transfer to CO for Special Adviser Costs </t>
  </si>
  <si>
    <t>Transfer from DfT to DESNZ for RCM SAF (LCCC)</t>
  </si>
  <si>
    <t>Transfer from HMT for UKGI costs</t>
  </si>
  <si>
    <t>Transfer from HMT for ILF allocations</t>
  </si>
  <si>
    <t>2026-2027 Main Estimates DEL totals as at May 2026</t>
  </si>
  <si>
    <t xml:space="preserve">Education </t>
  </si>
  <si>
    <t>-</t>
  </si>
  <si>
    <t>Education: accelerate transition to National Funding Formula</t>
  </si>
  <si>
    <t>England</t>
  </si>
  <si>
    <t>Education: doubling the school sports premium</t>
  </si>
  <si>
    <t xml:space="preserve">Education: every school an academy </t>
  </si>
  <si>
    <t>Education: expand breakfast clubs</t>
  </si>
  <si>
    <t>Education: longer school day</t>
  </si>
  <si>
    <t xml:space="preserve">Education: mentoring for disadvantaged pupils </t>
  </si>
  <si>
    <t>Education: Northern Powerhouse</t>
  </si>
  <si>
    <t>Education</t>
  </si>
  <si>
    <t>16-19 Technical Education: Sainsbury reforms</t>
  </si>
  <si>
    <t xml:space="preserve">Education capital: extend free schools programme </t>
  </si>
  <si>
    <t xml:space="preserve">Free school transport: expand eligibility to selective schools </t>
  </si>
  <si>
    <t xml:space="preserve">Labour market participation: funding for returnships </t>
  </si>
  <si>
    <t>Midlands Skills Challenge (English Language Training)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</si>
</sst>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"/>
    <numFmt numFmtId="166" formatCode="0.0%"/>
    <numFmt numFmtId="167" formatCode="#,##0,;\-#,##0,"/>
    <numFmt numFmtId="168" formatCode="#,##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color theme="1"/>
      <name val="Humnst777 Lt BT"/>
      <family val="2"/>
    </font>
    <font>
      <b/>
      <sz val="10"/>
      <name val="Humnst777 Lt BT"/>
      <family val="2"/>
    </font>
    <font>
      <b/>
      <sz val="10"/>
      <color theme="1"/>
      <name val="Humnst777 Lt BT"/>
      <family val="2"/>
    </font>
    <font>
      <sz val="10"/>
      <name val="Humnst777 Lt BT"/>
      <family val="2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rgb="FF0070C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4" fillId="2" borderId="0">
      <alignment horizontal="right" vertical="top" wrapText="1"/>
    </xf>
    <xf numFmtId="0" fontId="5" fillId="0" borderId="1">
      <alignment horizontal="right"/>
    </xf>
    <xf numFmtId="0" fontId="5" fillId="0" borderId="0"/>
    <xf numFmtId="167" fontId="4" fillId="2" borderId="2">
      <alignment wrapText="1"/>
    </xf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8" fillId="3" borderId="0" xfId="1" applyNumberFormat="1" applyFont="1" applyFill="1" applyAlignment="1">
      <alignment horizontal="right"/>
    </xf>
    <xf numFmtId="164" fontId="6" fillId="3" borderId="0" xfId="1" applyNumberFormat="1" applyFont="1" applyFill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left" wrapText="1"/>
    </xf>
    <xf numFmtId="0" fontId="6" fillId="0" borderId="3" xfId="1" applyFont="1" applyBorder="1" applyAlignment="1">
      <alignment horizontal="center"/>
    </xf>
    <xf numFmtId="164" fontId="6" fillId="0" borderId="0" xfId="1" applyNumberFormat="1" applyFont="1" applyAlignment="1" applyProtection="1">
      <alignment horizontal="right"/>
      <protection locked="0"/>
    </xf>
    <xf numFmtId="164" fontId="8" fillId="0" borderId="3" xfId="1" applyNumberFormat="1" applyFont="1" applyBorder="1" applyAlignment="1">
      <alignment horizontal="right"/>
    </xf>
    <xf numFmtId="165" fontId="8" fillId="0" borderId="3" xfId="1" applyNumberFormat="1" applyFont="1" applyBorder="1" applyAlignment="1">
      <alignment horizontal="center"/>
    </xf>
    <xf numFmtId="166" fontId="8" fillId="0" borderId="0" xfId="2" applyNumberFormat="1" applyFont="1" applyAlignment="1" applyProtection="1">
      <alignment horizontal="right" wrapText="1"/>
      <protection locked="0"/>
    </xf>
    <xf numFmtId="166" fontId="6" fillId="0" borderId="0" xfId="2" applyNumberFormat="1" applyFont="1" applyAlignment="1" applyProtection="1">
      <alignment horizontal="right" wrapText="1"/>
      <protection locked="0"/>
    </xf>
    <xf numFmtId="164" fontId="6" fillId="0" borderId="0" xfId="1" applyNumberFormat="1" applyFont="1" applyAlignment="1">
      <alignment horizontal="right"/>
    </xf>
    <xf numFmtId="0" fontId="8" fillId="0" borderId="0" xfId="1" applyFont="1"/>
    <xf numFmtId="164" fontId="8" fillId="0" borderId="0" xfId="1" applyNumberFormat="1" applyFont="1" applyAlignment="1">
      <alignment horizontal="right"/>
    </xf>
    <xf numFmtId="0" fontId="6" fillId="0" borderId="0" xfId="1" applyFont="1"/>
    <xf numFmtId="166" fontId="6" fillId="0" borderId="0" xfId="2" applyNumberFormat="1" applyFont="1" applyAlignment="1">
      <alignment horizontal="right"/>
    </xf>
    <xf numFmtId="164" fontId="9" fillId="0" borderId="0" xfId="1" applyNumberFormat="1" applyFont="1" applyAlignment="1">
      <alignment wrapText="1"/>
    </xf>
    <xf numFmtId="164" fontId="7" fillId="0" borderId="3" xfId="8" applyNumberFormat="1" applyFont="1" applyFill="1" applyBorder="1" applyAlignment="1" applyProtection="1">
      <alignment horizontal="right"/>
      <protection locked="0"/>
    </xf>
    <xf numFmtId="164" fontId="8" fillId="4" borderId="0" xfId="1" applyNumberFormat="1" applyFont="1" applyFill="1" applyAlignment="1">
      <alignment horizontal="right"/>
    </xf>
    <xf numFmtId="164" fontId="6" fillId="4" borderId="0" xfId="1" applyNumberFormat="1" applyFont="1" applyFill="1" applyAlignment="1">
      <alignment horizontal="right"/>
    </xf>
    <xf numFmtId="0" fontId="2" fillId="0" borderId="0" xfId="0" applyFont="1"/>
    <xf numFmtId="0" fontId="10" fillId="0" borderId="0" xfId="0" applyFont="1"/>
    <xf numFmtId="166" fontId="8" fillId="0" borderId="0" xfId="2" applyNumberFormat="1" applyFont="1" applyAlignment="1">
      <alignment horizontal="right"/>
    </xf>
    <xf numFmtId="164" fontId="6" fillId="0" borderId="0" xfId="1" applyNumberFormat="1" applyFont="1" applyProtection="1">
      <protection locked="0"/>
    </xf>
    <xf numFmtId="164" fontId="8" fillId="0" borderId="0" xfId="1" applyNumberFormat="1" applyFont="1"/>
    <xf numFmtId="164" fontId="6" fillId="0" borderId="0" xfId="1" applyNumberFormat="1" applyFont="1"/>
    <xf numFmtId="166" fontId="6" fillId="0" borderId="0" xfId="1" applyNumberFormat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5" borderId="0" xfId="0" applyFill="1"/>
    <xf numFmtId="164" fontId="0" fillId="5" borderId="0" xfId="0" applyNumberFormat="1" applyFill="1"/>
    <xf numFmtId="0" fontId="11" fillId="0" borderId="0" xfId="0" applyFont="1"/>
    <xf numFmtId="0" fontId="0" fillId="0" borderId="9" xfId="0" applyBorder="1"/>
    <xf numFmtId="0" fontId="0" fillId="0" borderId="10" xfId="0" applyBorder="1"/>
    <xf numFmtId="0" fontId="12" fillId="0" borderId="0" xfId="0" applyFont="1"/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13" fillId="0" borderId="9" xfId="0" applyFont="1" applyBorder="1"/>
    <xf numFmtId="0" fontId="0" fillId="0" borderId="11" xfId="0" applyBorder="1"/>
    <xf numFmtId="0" fontId="12" fillId="0" borderId="15" xfId="0" applyFont="1" applyBorder="1"/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0" borderId="0" xfId="0" applyFont="1"/>
    <xf numFmtId="0" fontId="15" fillId="0" borderId="0" xfId="0" applyFont="1"/>
    <xf numFmtId="0" fontId="15" fillId="0" borderId="9" xfId="0" applyFont="1" applyBorder="1"/>
    <xf numFmtId="0" fontId="15" fillId="0" borderId="14" xfId="0" applyFont="1" applyBorder="1"/>
    <xf numFmtId="0" fontId="14" fillId="0" borderId="15" xfId="0" applyFont="1" applyBorder="1"/>
    <xf numFmtId="0" fontId="14" fillId="0" borderId="9" xfId="0" applyFont="1" applyBorder="1"/>
    <xf numFmtId="0" fontId="15" fillId="0" borderId="11" xfId="0" applyFont="1" applyBorder="1" applyAlignment="1">
      <alignment wrapText="1"/>
    </xf>
    <xf numFmtId="0" fontId="15" fillId="0" borderId="15" xfId="0" applyFont="1" applyBorder="1"/>
    <xf numFmtId="0" fontId="15" fillId="0" borderId="7" xfId="0" applyFont="1" applyBorder="1" applyAlignment="1">
      <alignment wrapText="1"/>
    </xf>
    <xf numFmtId="1" fontId="15" fillId="0" borderId="12" xfId="0" applyNumberFormat="1" applyFont="1" applyBorder="1"/>
    <xf numFmtId="0" fontId="15" fillId="0" borderId="4" xfId="0" applyFont="1" applyBorder="1"/>
    <xf numFmtId="0" fontId="15" fillId="0" borderId="0" xfId="0" applyFont="1" applyAlignment="1">
      <alignment wrapText="1"/>
    </xf>
    <xf numFmtId="164" fontId="15" fillId="0" borderId="4" xfId="0" applyNumberFormat="1" applyFont="1" applyBorder="1"/>
    <xf numFmtId="166" fontId="15" fillId="0" borderId="4" xfId="0" applyNumberFormat="1" applyFont="1" applyBorder="1"/>
    <xf numFmtId="164" fontId="15" fillId="7" borderId="8" xfId="0" applyNumberFormat="1" applyFont="1" applyFill="1" applyBorder="1"/>
    <xf numFmtId="164" fontId="14" fillId="7" borderId="8" xfId="0" applyNumberFormat="1" applyFont="1" applyFill="1" applyBorder="1"/>
    <xf numFmtId="166" fontId="14" fillId="7" borderId="8" xfId="0" applyNumberFormat="1" applyFont="1" applyFill="1" applyBorder="1"/>
    <xf numFmtId="1" fontId="15" fillId="7" borderId="14" xfId="0" applyNumberFormat="1" applyFont="1" applyFill="1" applyBorder="1"/>
    <xf numFmtId="0" fontId="15" fillId="6" borderId="4" xfId="0" applyFont="1" applyFill="1" applyBorder="1"/>
    <xf numFmtId="0" fontId="15" fillId="6" borderId="10" xfId="0" applyFont="1" applyFill="1" applyBorder="1" applyAlignment="1">
      <alignment wrapText="1"/>
    </xf>
    <xf numFmtId="164" fontId="15" fillId="6" borderId="13" xfId="0" applyNumberFormat="1" applyFont="1" applyFill="1" applyBorder="1"/>
    <xf numFmtId="164" fontId="14" fillId="6" borderId="13" xfId="0" applyNumberFormat="1" applyFont="1" applyFill="1" applyBorder="1"/>
    <xf numFmtId="166" fontId="14" fillId="6" borderId="13" xfId="0" applyNumberFormat="1" applyFont="1" applyFill="1" applyBorder="1"/>
    <xf numFmtId="1" fontId="15" fillId="6" borderId="11" xfId="0" applyNumberFormat="1" applyFont="1" applyFill="1" applyBorder="1"/>
    <xf numFmtId="164" fontId="15" fillId="6" borderId="4" xfId="0" applyNumberFormat="1" applyFont="1" applyFill="1" applyBorder="1"/>
    <xf numFmtId="164" fontId="14" fillId="6" borderId="4" xfId="0" applyNumberFormat="1" applyFont="1" applyFill="1" applyBorder="1"/>
    <xf numFmtId="166" fontId="14" fillId="6" borderId="4" xfId="0" applyNumberFormat="1" applyFont="1" applyFill="1" applyBorder="1"/>
    <xf numFmtId="1" fontId="15" fillId="6" borderId="12" xfId="0" applyNumberFormat="1" applyFont="1" applyFill="1" applyBorder="1"/>
    <xf numFmtId="166" fontId="15" fillId="6" borderId="4" xfId="0" applyNumberFormat="1" applyFont="1" applyFill="1" applyBorder="1"/>
    <xf numFmtId="0" fontId="15" fillId="7" borderId="5" xfId="0" applyFont="1" applyFill="1" applyBorder="1"/>
    <xf numFmtId="0" fontId="15" fillId="7" borderId="15" xfId="0" applyFont="1" applyFill="1" applyBorder="1" applyAlignment="1">
      <alignment wrapText="1"/>
    </xf>
    <xf numFmtId="0" fontId="15" fillId="0" borderId="12" xfId="0" applyFont="1" applyBorder="1"/>
    <xf numFmtId="0" fontId="15" fillId="0" borderId="14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6" fillId="0" borderId="12" xfId="0" applyFont="1" applyBorder="1"/>
    <xf numFmtId="3" fontId="15" fillId="0" borderId="12" xfId="0" applyNumberFormat="1" applyFont="1" applyBorder="1"/>
    <xf numFmtId="3" fontId="15" fillId="0" borderId="4" xfId="0" applyNumberFormat="1" applyFont="1" applyBorder="1"/>
    <xf numFmtId="0" fontId="16" fillId="7" borderId="14" xfId="0" applyFont="1" applyFill="1" applyBorder="1" applyAlignment="1">
      <alignment wrapText="1"/>
    </xf>
    <xf numFmtId="0" fontId="16" fillId="7" borderId="14" xfId="0" applyFont="1" applyFill="1" applyBorder="1"/>
    <xf numFmtId="164" fontId="15" fillId="7" borderId="14" xfId="0" applyNumberFormat="1" applyFont="1" applyFill="1" applyBorder="1"/>
    <xf numFmtId="0" fontId="16" fillId="6" borderId="11" xfId="0" applyFont="1" applyFill="1" applyBorder="1"/>
    <xf numFmtId="164" fontId="15" fillId="6" borderId="11" xfId="0" applyNumberFormat="1" applyFont="1" applyFill="1" applyBorder="1"/>
    <xf numFmtId="0" fontId="16" fillId="0" borderId="12" xfId="0" applyFont="1" applyBorder="1" applyAlignment="1">
      <alignment wrapText="1"/>
    </xf>
    <xf numFmtId="0" fontId="15" fillId="6" borderId="4" xfId="0" applyFont="1" applyFill="1" applyBorder="1" applyAlignment="1">
      <alignment wrapText="1"/>
    </xf>
    <xf numFmtId="0" fontId="15" fillId="7" borderId="5" xfId="0" applyFont="1" applyFill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6" borderId="0" xfId="0" applyFont="1" applyFill="1" applyAlignment="1">
      <alignment wrapText="1"/>
    </xf>
    <xf numFmtId="0" fontId="15" fillId="0" borderId="9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6" fillId="6" borderId="12" xfId="0" applyFont="1" applyFill="1" applyBorder="1" applyAlignment="1">
      <alignment wrapText="1"/>
    </xf>
    <xf numFmtId="0" fontId="15" fillId="6" borderId="8" xfId="0" applyFont="1" applyFill="1" applyBorder="1" applyAlignment="1">
      <alignment wrapText="1"/>
    </xf>
    <xf numFmtId="0" fontId="15" fillId="6" borderId="5" xfId="0" applyFont="1" applyFill="1" applyBorder="1" applyAlignment="1">
      <alignment wrapText="1"/>
    </xf>
    <xf numFmtId="1" fontId="15" fillId="6" borderId="4" xfId="0" applyNumberFormat="1" applyFont="1" applyFill="1" applyBorder="1"/>
    <xf numFmtId="1" fontId="15" fillId="6" borderId="8" xfId="0" applyNumberFormat="1" applyFont="1" applyFill="1" applyBorder="1"/>
    <xf numFmtId="1" fontId="15" fillId="6" borderId="13" xfId="0" applyNumberFormat="1" applyFont="1" applyFill="1" applyBorder="1"/>
    <xf numFmtId="0" fontId="11" fillId="0" borderId="9" xfId="0" applyFont="1" applyBorder="1"/>
    <xf numFmtId="0" fontId="15" fillId="7" borderId="9" xfId="0" applyFont="1" applyFill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7" xfId="0" applyFont="1" applyBorder="1" applyAlignment="1">
      <alignment wrapText="1"/>
    </xf>
    <xf numFmtId="164" fontId="0" fillId="0" borderId="4" xfId="0" applyNumberFormat="1" applyBorder="1"/>
    <xf numFmtId="164" fontId="0" fillId="5" borderId="4" xfId="0" applyNumberFormat="1" applyFill="1" applyBorder="1"/>
    <xf numFmtId="0" fontId="0" fillId="0" borderId="5" xfId="0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4" xfId="0" applyBorder="1" applyAlignment="1">
      <alignment wrapText="1"/>
    </xf>
    <xf numFmtId="164" fontId="0" fillId="0" borderId="8" xfId="0" applyNumberFormat="1" applyBorder="1" applyAlignment="1">
      <alignment wrapText="1"/>
    </xf>
    <xf numFmtId="168" fontId="2" fillId="0" borderId="8" xfId="0" applyNumberFormat="1" applyFont="1" applyBorder="1"/>
    <xf numFmtId="0" fontId="17" fillId="0" borderId="0" xfId="0" applyFont="1"/>
    <xf numFmtId="4" fontId="15" fillId="7" borderId="14" xfId="0" applyNumberFormat="1" applyFont="1" applyFill="1" applyBorder="1"/>
    <xf numFmtId="4" fontId="15" fillId="6" borderId="8" xfId="0" applyNumberFormat="1" applyFont="1" applyFill="1" applyBorder="1"/>
    <xf numFmtId="0" fontId="0" fillId="5" borderId="16" xfId="0" applyFill="1" applyBorder="1"/>
    <xf numFmtId="0" fontId="18" fillId="0" borderId="12" xfId="0" applyFont="1" applyBorder="1" applyAlignment="1">
      <alignment wrapText="1"/>
    </xf>
    <xf numFmtId="164" fontId="19" fillId="0" borderId="4" xfId="0" applyNumberFormat="1" applyFont="1" applyBorder="1"/>
    <xf numFmtId="166" fontId="19" fillId="0" borderId="4" xfId="0" applyNumberFormat="1" applyFont="1" applyBorder="1"/>
    <xf numFmtId="1" fontId="19" fillId="0" borderId="12" xfId="0" applyNumberFormat="1" applyFont="1" applyBorder="1"/>
    <xf numFmtId="0" fontId="18" fillId="7" borderId="14" xfId="0" applyFont="1" applyFill="1" applyBorder="1" applyAlignment="1">
      <alignment wrapText="1"/>
    </xf>
    <xf numFmtId="164" fontId="19" fillId="7" borderId="8" xfId="0" applyNumberFormat="1" applyFont="1" applyFill="1" applyBorder="1"/>
    <xf numFmtId="164" fontId="20" fillId="7" borderId="8" xfId="0" applyNumberFormat="1" applyFont="1" applyFill="1" applyBorder="1"/>
    <xf numFmtId="166" fontId="20" fillId="7" borderId="8" xfId="0" applyNumberFormat="1" applyFont="1" applyFill="1" applyBorder="1"/>
    <xf numFmtId="1" fontId="19" fillId="7" borderId="14" xfId="0" applyNumberFormat="1" applyFont="1" applyFill="1" applyBorder="1"/>
    <xf numFmtId="1" fontId="19" fillId="6" borderId="5" xfId="0" applyNumberFormat="1" applyFont="1" applyFill="1" applyBorder="1"/>
    <xf numFmtId="0" fontId="21" fillId="0" borderId="0" xfId="0" applyFont="1"/>
    <xf numFmtId="0" fontId="21" fillId="0" borderId="0" xfId="0" applyFont="1" applyAlignment="1">
      <alignment wrapText="1"/>
    </xf>
    <xf numFmtId="164" fontId="14" fillId="7" borderId="4" xfId="0" applyNumberFormat="1" applyFont="1" applyFill="1" applyBorder="1"/>
    <xf numFmtId="164" fontId="2" fillId="0" borderId="0" xfId="0" applyNumberFormat="1" applyFont="1"/>
  </cellXfs>
  <cellStyles count="15">
    <cellStyle name="Comma 2" xfId="12" xr:uid="{00000000-0005-0000-0000-00002F000000}"/>
    <cellStyle name="Comma 2 2" xfId="13" xr:uid="{16492AFE-8959-48C7-B489-6AEB17D40265}"/>
    <cellStyle name="Comma 2 3" xfId="14" xr:uid="{6E1EBCCA-9DF9-4323-959B-90FE5E053ECA}"/>
    <cellStyle name="Normal" xfId="0" builtinId="0"/>
    <cellStyle name="Normal 2" xfId="3" xr:uid="{00000000-0005-0000-0000-000003000000}"/>
    <cellStyle name="Normal 2 2" xfId="9" xr:uid="{00000000-0005-0000-0000-000004000000}"/>
    <cellStyle name="Normal 2 3" xfId="10" xr:uid="{00000000-0005-0000-0000-000005000000}"/>
    <cellStyle name="Normal 2 4" xfId="11" xr:uid="{00000000-0005-0000-0000-000006000000}"/>
    <cellStyle name="Normal 3" xfId="1" xr:uid="{00000000-0005-0000-0000-000030000000}"/>
    <cellStyle name="Percent 2" xfId="2" xr:uid="{00000000-0005-0000-0000-000009000000}"/>
    <cellStyle name="Percent 3" xfId="4" xr:uid="{00000000-0005-0000-0000-000036000000}"/>
    <cellStyle name="Table Header" xfId="5" xr:uid="{00000000-0005-0000-0000-00000A000000}"/>
    <cellStyle name="Table Heading 1" xfId="7" xr:uid="{00000000-0005-0000-0000-00000B000000}"/>
    <cellStyle name="Table Total Millions" xfId="8" xr:uid="{00000000-0005-0000-0000-00000C000000}"/>
    <cellStyle name="Table Units" xfId="6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565150</xdr:colOff>
      <xdr:row>43</xdr:row>
      <xdr:rowOff>111760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450AC-9FF6-4DA8-A266-D24F681C39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1150" cy="8303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8F6F-DF20-43EF-AB8E-627B5E1F42C3}">
  <sheetPr codeName="Sheet1">
    <pageSetUpPr fitToPage="1"/>
  </sheetPr>
  <dimension ref="A2:R95"/>
  <sheetViews>
    <sheetView tabSelected="1" topLeftCell="A13" zoomScale="80" zoomScaleNormal="80" workbookViewId="0">
      <selection activeCell="R18" sqref="R18"/>
    </sheetView>
  </sheetViews>
  <sheetFormatPr defaultRowHeight="15"/>
  <cols>
    <col min="1" max="1" width="7.85546875" customWidth="1"/>
    <col min="2" max="2" width="26.42578125" customWidth="1"/>
    <col min="3" max="3" width="36.140625" customWidth="1"/>
    <col min="4" max="4" width="13.42578125" customWidth="1"/>
    <col min="5" max="5" width="10.5703125" customWidth="1"/>
    <col min="6" max="6" width="8.140625" customWidth="1"/>
    <col min="7" max="7" width="11" customWidth="1"/>
    <col min="8" max="8" width="6.85546875" customWidth="1"/>
    <col min="9" max="9" width="7" customWidth="1"/>
    <col min="10" max="10" width="16" customWidth="1"/>
    <col min="11" max="11" width="10" customWidth="1"/>
    <col min="12" max="12" width="9.5703125" customWidth="1"/>
    <col min="13" max="13" width="9" customWidth="1"/>
    <col min="14" max="14" width="9.140625" customWidth="1"/>
    <col min="15" max="15" width="6.42578125" customWidth="1"/>
    <col min="16" max="16" width="5.28515625" customWidth="1"/>
  </cols>
  <sheetData>
    <row r="2" spans="1:16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6" ht="26.25">
      <c r="A3" s="95" t="s">
        <v>1</v>
      </c>
      <c r="B3" s="99" t="s">
        <v>2</v>
      </c>
      <c r="C3" s="81" t="s">
        <v>3</v>
      </c>
      <c r="D3" s="53" t="s">
        <v>4</v>
      </c>
      <c r="E3" s="51"/>
      <c r="F3" s="51"/>
      <c r="G3" s="51"/>
      <c r="H3" s="51"/>
      <c r="I3" s="102"/>
      <c r="J3" s="54" t="s">
        <v>5</v>
      </c>
      <c r="K3" s="51"/>
      <c r="L3" s="51"/>
      <c r="M3" s="51"/>
      <c r="N3" s="52"/>
    </row>
    <row r="4" spans="1:16" ht="79.5" customHeight="1">
      <c r="A4" s="82"/>
      <c r="B4" s="97"/>
      <c r="C4" s="55"/>
      <c r="D4" s="109" t="s">
        <v>6</v>
      </c>
      <c r="E4" s="110" t="s">
        <v>7</v>
      </c>
      <c r="F4" s="51" t="s">
        <v>8</v>
      </c>
      <c r="G4" s="52"/>
      <c r="H4" s="95"/>
      <c r="I4" s="103"/>
      <c r="J4" s="109" t="s">
        <v>6</v>
      </c>
      <c r="K4" s="110" t="s">
        <v>7</v>
      </c>
      <c r="L4" s="51" t="s">
        <v>8</v>
      </c>
      <c r="M4" s="52"/>
      <c r="N4" s="95"/>
    </row>
    <row r="5" spans="1:16" ht="47.25" customHeight="1">
      <c r="A5" s="96"/>
      <c r="B5" s="100"/>
      <c r="C5" s="57"/>
      <c r="D5" s="56" t="s">
        <v>9</v>
      </c>
      <c r="E5" s="51"/>
      <c r="F5" s="52"/>
      <c r="G5" s="52" t="s">
        <v>10</v>
      </c>
      <c r="H5" s="57" t="s">
        <v>11</v>
      </c>
      <c r="I5" s="103"/>
      <c r="J5" s="56" t="s">
        <v>9</v>
      </c>
      <c r="K5" s="51"/>
      <c r="L5" s="52"/>
      <c r="M5" s="52" t="s">
        <v>10</v>
      </c>
      <c r="N5" s="57" t="s">
        <v>11</v>
      </c>
    </row>
    <row r="6" spans="1:16">
      <c r="A6" s="83" t="s">
        <v>12</v>
      </c>
      <c r="B6" s="60" t="s">
        <v>13</v>
      </c>
      <c r="C6" s="92" t="s">
        <v>14</v>
      </c>
      <c r="D6" s="61">
        <f>0.4+16.055</f>
        <v>16.454999999999998</v>
      </c>
      <c r="E6" s="61">
        <f>0.15+13.423</f>
        <v>13.573</v>
      </c>
      <c r="F6" s="61">
        <f t="shared" ref="F6:F13" si="0">E6-D6</f>
        <v>-2.8819999999999979</v>
      </c>
      <c r="G6" s="62"/>
      <c r="H6" s="58"/>
      <c r="I6" s="104"/>
      <c r="J6" s="61"/>
      <c r="K6" s="61">
        <v>219</v>
      </c>
      <c r="L6" s="61"/>
      <c r="M6" s="62"/>
      <c r="N6" s="58"/>
      <c r="O6" s="1"/>
      <c r="P6" s="1"/>
    </row>
    <row r="7" spans="1:16">
      <c r="A7" s="83"/>
      <c r="B7" s="60"/>
      <c r="C7" s="92" t="s">
        <v>15</v>
      </c>
      <c r="D7" s="61">
        <v>25.422999999999998</v>
      </c>
      <c r="E7" s="61">
        <v>18.367000000000001</v>
      </c>
      <c r="F7" s="61">
        <f t="shared" si="0"/>
        <v>-7.0559999999999974</v>
      </c>
      <c r="G7" s="62"/>
      <c r="H7" s="58"/>
      <c r="I7" s="104"/>
      <c r="J7" s="61"/>
      <c r="K7" s="61">
        <v>2.5</v>
      </c>
      <c r="L7" s="61"/>
      <c r="M7" s="62"/>
      <c r="N7" s="58"/>
      <c r="O7" s="1"/>
      <c r="P7" s="1"/>
    </row>
    <row r="8" spans="1:16">
      <c r="A8" s="83"/>
      <c r="B8" s="60"/>
      <c r="C8" s="92" t="s">
        <v>16</v>
      </c>
      <c r="D8" s="61">
        <f>12.265+15.462</f>
        <v>27.727</v>
      </c>
      <c r="E8" s="61">
        <v>22.693999999999999</v>
      </c>
      <c r="F8" s="61">
        <f t="shared" si="0"/>
        <v>-5.0330000000000013</v>
      </c>
      <c r="G8" s="62"/>
      <c r="H8" s="58"/>
      <c r="I8" s="104"/>
      <c r="J8" s="61"/>
      <c r="K8" s="61">
        <f>-52.401+2.51</f>
        <v>-49.891000000000005</v>
      </c>
      <c r="L8" s="61"/>
      <c r="M8" s="62"/>
      <c r="N8" s="58"/>
      <c r="O8" s="1"/>
      <c r="P8" s="1"/>
    </row>
    <row r="9" spans="1:16">
      <c r="A9" s="83"/>
      <c r="B9" s="60"/>
      <c r="C9" s="92" t="s">
        <v>17</v>
      </c>
      <c r="D9" s="61">
        <v>10.5</v>
      </c>
      <c r="E9" s="61">
        <v>10.606</v>
      </c>
      <c r="F9" s="61">
        <f t="shared" si="0"/>
        <v>0.10599999999999987</v>
      </c>
      <c r="G9" s="62"/>
      <c r="H9" s="58"/>
      <c r="I9" s="104"/>
      <c r="J9" s="61"/>
      <c r="K9" s="61"/>
      <c r="L9" s="61"/>
      <c r="M9" s="62"/>
      <c r="N9" s="58"/>
      <c r="O9" s="1"/>
      <c r="P9" s="1"/>
    </row>
    <row r="10" spans="1:16">
      <c r="A10" s="83"/>
      <c r="B10" s="60"/>
      <c r="C10" s="92" t="s">
        <v>18</v>
      </c>
      <c r="D10" s="61">
        <v>44.509</v>
      </c>
      <c r="E10" s="61">
        <v>39.286000000000001</v>
      </c>
      <c r="F10" s="61">
        <f t="shared" si="0"/>
        <v>-5.222999999999999</v>
      </c>
      <c r="G10" s="62"/>
      <c r="H10" s="58"/>
      <c r="I10" s="104"/>
      <c r="J10" s="61">
        <v>53.25</v>
      </c>
      <c r="K10" s="61">
        <v>24.01</v>
      </c>
      <c r="L10" s="61"/>
      <c r="M10" s="62"/>
      <c r="N10" s="58"/>
      <c r="O10" s="1"/>
      <c r="P10" s="1"/>
    </row>
    <row r="11" spans="1:16">
      <c r="A11" s="83"/>
      <c r="B11" s="60"/>
      <c r="C11" s="92" t="s">
        <v>19</v>
      </c>
      <c r="D11" s="61">
        <v>113.812</v>
      </c>
      <c r="E11" s="61">
        <v>99.090999999999994</v>
      </c>
      <c r="F11" s="61">
        <f t="shared" si="0"/>
        <v>-14.721000000000004</v>
      </c>
      <c r="G11" s="62"/>
      <c r="H11" s="58"/>
      <c r="I11" s="104"/>
      <c r="J11" s="61">
        <v>1641.2370000000001</v>
      </c>
      <c r="K11" s="61">
        <f>1288.206-29.289</f>
        <v>1258.9169999999999</v>
      </c>
      <c r="L11" s="61"/>
      <c r="M11" s="62"/>
      <c r="N11" s="58"/>
      <c r="O11" s="1"/>
      <c r="P11" s="1"/>
    </row>
    <row r="12" spans="1:16">
      <c r="A12" s="83"/>
      <c r="B12" s="60"/>
      <c r="C12" s="92" t="s">
        <v>20</v>
      </c>
      <c r="D12" s="61"/>
      <c r="E12" s="61"/>
      <c r="F12" s="61">
        <f t="shared" si="0"/>
        <v>0</v>
      </c>
      <c r="G12" s="62"/>
      <c r="H12" s="58"/>
      <c r="I12" s="104"/>
      <c r="J12" s="61">
        <v>57.1</v>
      </c>
      <c r="K12" s="61">
        <v>29.289000000000001</v>
      </c>
      <c r="L12" s="61"/>
      <c r="M12" s="62"/>
      <c r="N12" s="58"/>
      <c r="O12" s="1"/>
      <c r="P12" s="1"/>
    </row>
    <row r="13" spans="1:16">
      <c r="A13" s="83"/>
      <c r="B13" s="60"/>
      <c r="C13" s="122" t="s">
        <v>21</v>
      </c>
      <c r="D13" s="123">
        <v>0.4</v>
      </c>
      <c r="E13" s="123">
        <v>1.2090000000000001</v>
      </c>
      <c r="F13" s="61">
        <f t="shared" si="0"/>
        <v>0.80900000000000005</v>
      </c>
      <c r="G13" s="124"/>
      <c r="H13" s="125"/>
      <c r="I13" s="104"/>
      <c r="J13" s="61"/>
      <c r="K13" s="61"/>
      <c r="L13" s="61"/>
      <c r="M13" s="62"/>
      <c r="N13" s="58"/>
      <c r="O13" s="1"/>
      <c r="P13" s="1"/>
    </row>
    <row r="14" spans="1:16">
      <c r="A14" s="94"/>
      <c r="B14" s="79" t="s">
        <v>22</v>
      </c>
      <c r="C14" s="126"/>
      <c r="D14" s="127">
        <f>SUM(D6:D13)</f>
        <v>238.82599999999999</v>
      </c>
      <c r="E14" s="127">
        <f>SUM(E6:E13)</f>
        <v>204.82599999999999</v>
      </c>
      <c r="F14" s="128">
        <f>D14-E14</f>
        <v>34</v>
      </c>
      <c r="G14" s="129">
        <f>F14/E14</f>
        <v>0.16599455147295755</v>
      </c>
      <c r="H14" s="130">
        <v>1</v>
      </c>
      <c r="I14" s="105"/>
      <c r="J14" s="63">
        <f>SUM(J6:J13)</f>
        <v>1751.587</v>
      </c>
      <c r="K14" s="63">
        <f>SUM(K6:K13)</f>
        <v>1483.8249999999998</v>
      </c>
      <c r="L14" s="64">
        <f>J14-K14</f>
        <v>267.76200000000017</v>
      </c>
      <c r="M14" s="65">
        <f>L14/K14</f>
        <v>0.18045389449564483</v>
      </c>
      <c r="N14" s="66">
        <v>6</v>
      </c>
      <c r="O14" s="1"/>
      <c r="P14" s="1"/>
    </row>
    <row r="15" spans="1:16">
      <c r="A15" s="93"/>
      <c r="B15" s="98"/>
      <c r="C15" s="101"/>
      <c r="D15" s="73"/>
      <c r="E15" s="73"/>
      <c r="F15" s="73"/>
      <c r="G15" s="77"/>
      <c r="H15" s="76"/>
      <c r="I15" s="106"/>
      <c r="J15" s="73"/>
      <c r="K15" s="73"/>
      <c r="L15" s="73"/>
      <c r="M15" s="77"/>
      <c r="N15" s="76"/>
      <c r="O15" s="1"/>
      <c r="P15" s="1"/>
    </row>
    <row r="16" spans="1:16">
      <c r="A16" s="83" t="s">
        <v>23</v>
      </c>
      <c r="B16" s="60" t="s">
        <v>24</v>
      </c>
      <c r="C16" s="92" t="s">
        <v>25</v>
      </c>
      <c r="D16" s="61">
        <v>1.552</v>
      </c>
      <c r="E16" s="61">
        <v>4.2030000000000003</v>
      </c>
      <c r="F16" s="61">
        <f t="shared" ref="F16:F23" si="1">E16-D16</f>
        <v>2.6510000000000002</v>
      </c>
      <c r="G16" s="62"/>
      <c r="H16" s="58"/>
      <c r="I16" s="104"/>
      <c r="J16" s="61">
        <v>1.0609999999999999</v>
      </c>
      <c r="K16" s="61"/>
      <c r="L16" s="61"/>
      <c r="M16" s="62"/>
      <c r="N16" s="58"/>
      <c r="O16" s="1"/>
      <c r="P16" s="1"/>
    </row>
    <row r="17" spans="1:18">
      <c r="A17" s="83"/>
      <c r="B17" s="60"/>
      <c r="C17" s="92" t="s">
        <v>26</v>
      </c>
      <c r="D17" s="61"/>
      <c r="E17" s="61">
        <v>10.7</v>
      </c>
      <c r="F17" s="61">
        <f t="shared" si="1"/>
        <v>10.7</v>
      </c>
      <c r="G17" s="62"/>
      <c r="H17" s="58"/>
      <c r="I17" s="104"/>
      <c r="J17" s="61"/>
      <c r="K17" s="61"/>
      <c r="L17" s="61"/>
      <c r="M17" s="62"/>
      <c r="N17" s="58"/>
      <c r="O17" s="1"/>
      <c r="P17" s="1"/>
    </row>
    <row r="18" spans="1:18">
      <c r="A18" s="83"/>
      <c r="B18" s="60"/>
      <c r="C18" s="92" t="s">
        <v>27</v>
      </c>
      <c r="D18" s="61">
        <v>41.408999999999999</v>
      </c>
      <c r="E18" s="61">
        <v>24.260999999999999</v>
      </c>
      <c r="F18" s="61">
        <f t="shared" si="1"/>
        <v>-17.148</v>
      </c>
      <c r="G18" s="62"/>
      <c r="H18" s="58"/>
      <c r="I18" s="104"/>
      <c r="J18" s="61">
        <v>85.08</v>
      </c>
      <c r="K18" s="61">
        <v>90.4</v>
      </c>
      <c r="L18" s="61"/>
      <c r="M18" s="62"/>
      <c r="N18" s="58"/>
      <c r="O18" s="1"/>
      <c r="P18" s="1"/>
    </row>
    <row r="19" spans="1:18">
      <c r="A19" s="83"/>
      <c r="B19" s="60"/>
      <c r="C19" s="92" t="s">
        <v>28</v>
      </c>
      <c r="D19" s="61">
        <v>15.769</v>
      </c>
      <c r="E19" s="61">
        <v>13.76</v>
      </c>
      <c r="F19" s="61">
        <f t="shared" si="1"/>
        <v>-2.0090000000000003</v>
      </c>
      <c r="G19" s="62"/>
      <c r="H19" s="58"/>
      <c r="I19" s="104"/>
      <c r="J19" s="61">
        <v>1.9390000000000001</v>
      </c>
      <c r="K19" s="61">
        <v>0.75</v>
      </c>
      <c r="L19" s="61"/>
      <c r="M19" s="62"/>
      <c r="N19" s="58"/>
      <c r="O19" s="1"/>
      <c r="P19" s="1"/>
    </row>
    <row r="20" spans="1:18">
      <c r="A20" s="83"/>
      <c r="B20" s="60"/>
      <c r="C20" s="92" t="s">
        <v>29</v>
      </c>
      <c r="D20" s="61">
        <v>0.35</v>
      </c>
      <c r="E20" s="61">
        <v>0.59</v>
      </c>
      <c r="F20" s="61">
        <f t="shared" si="1"/>
        <v>0.24</v>
      </c>
      <c r="G20" s="62"/>
      <c r="H20" s="58"/>
      <c r="I20" s="104"/>
      <c r="J20" s="61">
        <v>18.79</v>
      </c>
      <c r="K20" s="61">
        <v>24</v>
      </c>
      <c r="L20" s="61"/>
      <c r="M20" s="62"/>
      <c r="N20" s="58"/>
      <c r="O20" s="1"/>
      <c r="P20" s="1"/>
    </row>
    <row r="21" spans="1:18">
      <c r="A21" s="83"/>
      <c r="B21" s="60"/>
      <c r="C21" s="92" t="s">
        <v>30</v>
      </c>
      <c r="D21" s="61"/>
      <c r="E21" s="61"/>
      <c r="F21" s="61">
        <f t="shared" si="1"/>
        <v>0</v>
      </c>
      <c r="G21" s="62"/>
      <c r="H21" s="58"/>
      <c r="I21" s="104"/>
      <c r="J21" s="61"/>
      <c r="K21" s="61">
        <v>4200</v>
      </c>
      <c r="L21" s="61"/>
      <c r="M21" s="62"/>
      <c r="N21" s="58"/>
      <c r="O21" s="1"/>
      <c r="P21" s="1"/>
    </row>
    <row r="22" spans="1:18">
      <c r="A22" s="83"/>
      <c r="B22" s="60"/>
      <c r="C22" s="92" t="s">
        <v>31</v>
      </c>
      <c r="D22" s="61">
        <v>20.5</v>
      </c>
      <c r="E22" s="61">
        <v>28.213000000000001</v>
      </c>
      <c r="F22" s="61">
        <f t="shared" si="1"/>
        <v>7.713000000000001</v>
      </c>
      <c r="G22" s="62"/>
      <c r="H22" s="58"/>
      <c r="I22" s="104"/>
      <c r="J22" s="61">
        <v>271</v>
      </c>
      <c r="K22" s="61">
        <v>75</v>
      </c>
      <c r="L22" s="61"/>
      <c r="M22" s="62"/>
      <c r="N22" s="58"/>
      <c r="O22" s="1"/>
      <c r="P22" s="1"/>
    </row>
    <row r="23" spans="1:18">
      <c r="A23" s="83"/>
      <c r="B23" s="60"/>
      <c r="C23" s="92" t="s">
        <v>32</v>
      </c>
      <c r="D23" s="61">
        <v>1E-3</v>
      </c>
      <c r="E23" s="61">
        <v>1E-3</v>
      </c>
      <c r="F23" s="61">
        <f t="shared" si="1"/>
        <v>0</v>
      </c>
      <c r="G23" s="62"/>
      <c r="H23" s="58"/>
      <c r="I23" s="104"/>
      <c r="J23" s="61">
        <v>2.5</v>
      </c>
      <c r="K23" s="61">
        <v>2</v>
      </c>
      <c r="L23" s="61"/>
      <c r="M23" s="62"/>
      <c r="N23" s="58"/>
      <c r="O23" s="1"/>
      <c r="P23" s="1"/>
    </row>
    <row r="24" spans="1:18">
      <c r="A24" s="94"/>
      <c r="B24" s="79" t="s">
        <v>22</v>
      </c>
      <c r="C24" s="87"/>
      <c r="D24" s="63">
        <f>SUM(D16:D23)</f>
        <v>79.581000000000003</v>
      </c>
      <c r="E24" s="63">
        <f>SUM(E16:E23)</f>
        <v>81.728000000000009</v>
      </c>
      <c r="F24" s="64">
        <f>D24-E24</f>
        <v>-2.1470000000000056</v>
      </c>
      <c r="G24" s="65">
        <f>F24/E24</f>
        <v>-2.6270066562255352E-2</v>
      </c>
      <c r="H24" s="66"/>
      <c r="I24" s="105"/>
      <c r="J24" s="63">
        <f>SUM(J16:J23)</f>
        <v>380.37</v>
      </c>
      <c r="K24" s="63">
        <f>SUM(K16:K23)</f>
        <v>4392.1499999999996</v>
      </c>
      <c r="L24" s="64">
        <f>J24-K24</f>
        <v>-4011.7799999999997</v>
      </c>
      <c r="M24" s="65">
        <f>L24/K24</f>
        <v>-0.91339776646972437</v>
      </c>
      <c r="N24" s="66">
        <v>7</v>
      </c>
      <c r="O24" s="1"/>
      <c r="P24" s="1"/>
    </row>
    <row r="25" spans="1:18">
      <c r="A25" s="93"/>
      <c r="B25" s="98"/>
      <c r="C25" s="101"/>
      <c r="D25" s="73"/>
      <c r="E25" s="73"/>
      <c r="F25" s="73"/>
      <c r="G25" s="77"/>
      <c r="H25" s="76"/>
      <c r="I25" s="106"/>
      <c r="J25" s="73"/>
      <c r="K25" s="73"/>
      <c r="L25" s="73"/>
      <c r="M25" s="77"/>
      <c r="N25" s="76"/>
      <c r="O25" s="1"/>
      <c r="P25" s="1"/>
    </row>
    <row r="26" spans="1:18" ht="26.25">
      <c r="A26" s="83" t="s">
        <v>33</v>
      </c>
      <c r="B26" s="60" t="s">
        <v>34</v>
      </c>
      <c r="C26" s="92" t="s">
        <v>35</v>
      </c>
      <c r="D26" s="61">
        <v>29.809000000000001</v>
      </c>
      <c r="E26" s="61">
        <v>47.447000000000003</v>
      </c>
      <c r="F26" s="61">
        <f t="shared" ref="F26:F40" si="2">E26-D26</f>
        <v>17.638000000000002</v>
      </c>
      <c r="G26" s="62"/>
      <c r="H26" s="58"/>
      <c r="I26" s="104"/>
      <c r="J26" s="61">
        <v>109.31</v>
      </c>
      <c r="K26" s="61">
        <v>76</v>
      </c>
      <c r="L26" s="61"/>
      <c r="M26" s="62"/>
      <c r="N26" s="58"/>
      <c r="O26" s="1"/>
      <c r="P26" s="1"/>
    </row>
    <row r="27" spans="1:18">
      <c r="A27" s="83"/>
      <c r="B27" s="60"/>
      <c r="C27" s="92" t="s">
        <v>36</v>
      </c>
      <c r="D27" s="61">
        <v>25.620999999999999</v>
      </c>
      <c r="E27" s="61">
        <v>37.929000000000002</v>
      </c>
      <c r="F27" s="61">
        <f t="shared" si="2"/>
        <v>12.308000000000003</v>
      </c>
      <c r="G27" s="62"/>
      <c r="H27" s="58"/>
      <c r="I27" s="104"/>
      <c r="J27" s="61">
        <v>142</v>
      </c>
      <c r="K27" s="61">
        <v>237.08799999999999</v>
      </c>
      <c r="L27" s="61"/>
      <c r="M27" s="62"/>
      <c r="N27" s="58"/>
      <c r="O27" s="1"/>
      <c r="P27" s="1"/>
    </row>
    <row r="28" spans="1:18">
      <c r="A28" s="83"/>
      <c r="B28" s="60"/>
      <c r="C28" s="92" t="s">
        <v>37</v>
      </c>
      <c r="D28" s="61">
        <v>52.527999999999999</v>
      </c>
      <c r="E28" s="61">
        <v>98.171000000000006</v>
      </c>
      <c r="F28" s="61">
        <f t="shared" si="2"/>
        <v>45.643000000000008</v>
      </c>
      <c r="G28" s="62"/>
      <c r="H28" s="58"/>
      <c r="I28" s="104"/>
      <c r="J28" s="61">
        <v>194</v>
      </c>
      <c r="K28" s="61">
        <v>856.8</v>
      </c>
      <c r="L28" s="61">
        <f>J28-K28</f>
        <v>-662.8</v>
      </c>
      <c r="M28" s="62"/>
      <c r="N28" s="58"/>
      <c r="O28" s="1">
        <v>-400</v>
      </c>
      <c r="P28" s="1"/>
      <c r="Q28">
        <v>114.6</v>
      </c>
      <c r="R28">
        <f>Q28-41.7</f>
        <v>72.899999999999991</v>
      </c>
    </row>
    <row r="29" spans="1:18">
      <c r="A29" s="83"/>
      <c r="B29" s="60"/>
      <c r="C29" s="92" t="s">
        <v>38</v>
      </c>
      <c r="D29" s="61">
        <v>12.807</v>
      </c>
      <c r="E29" s="61">
        <v>38.225999999999999</v>
      </c>
      <c r="F29" s="61">
        <f t="shared" si="2"/>
        <v>25.418999999999997</v>
      </c>
      <c r="G29" s="62"/>
      <c r="H29" s="58"/>
      <c r="I29" s="104"/>
      <c r="J29" s="61"/>
      <c r="K29" s="61">
        <v>0.03</v>
      </c>
      <c r="L29" s="61"/>
      <c r="M29" s="62"/>
      <c r="N29" s="58"/>
      <c r="O29" s="1">
        <v>-262.8</v>
      </c>
      <c r="P29" s="1"/>
      <c r="Q29">
        <v>466</v>
      </c>
      <c r="R29">
        <f>Q29-142.4</f>
        <v>323.60000000000002</v>
      </c>
    </row>
    <row r="30" spans="1:18">
      <c r="A30" s="83"/>
      <c r="B30" s="60"/>
      <c r="C30" s="92" t="s">
        <v>39</v>
      </c>
      <c r="D30" s="61">
        <v>0.753</v>
      </c>
      <c r="E30" s="61">
        <v>6.681</v>
      </c>
      <c r="F30" s="61">
        <f t="shared" si="2"/>
        <v>5.9279999999999999</v>
      </c>
      <c r="G30" s="62"/>
      <c r="H30" s="58"/>
      <c r="I30" s="104"/>
      <c r="J30" s="61"/>
      <c r="K30" s="61"/>
      <c r="L30" s="61"/>
      <c r="M30" s="62"/>
      <c r="N30" s="58"/>
      <c r="O30" s="135">
        <f>SUM(O28:O29)</f>
        <v>-662.8</v>
      </c>
      <c r="P30" s="1"/>
      <c r="Q30">
        <v>25</v>
      </c>
      <c r="R30">
        <f>Q30-12</f>
        <v>13</v>
      </c>
    </row>
    <row r="31" spans="1:18">
      <c r="A31" s="83"/>
      <c r="B31" s="60"/>
      <c r="C31" s="92" t="s">
        <v>40</v>
      </c>
      <c r="D31" s="61">
        <v>4.069</v>
      </c>
      <c r="E31" s="61">
        <v>6.149</v>
      </c>
      <c r="F31" s="61">
        <f t="shared" si="2"/>
        <v>2.08</v>
      </c>
      <c r="G31" s="62"/>
      <c r="H31" s="58"/>
      <c r="I31" s="104"/>
      <c r="J31" s="61"/>
      <c r="K31" s="61"/>
      <c r="L31" s="61"/>
      <c r="M31" s="62"/>
      <c r="N31" s="58"/>
      <c r="O31" s="1"/>
      <c r="P31" s="1"/>
      <c r="Q31" s="23">
        <f>SUM(Q28:Q30)</f>
        <v>605.6</v>
      </c>
      <c r="R31" s="23">
        <f>SUM(R28:R30)</f>
        <v>409.5</v>
      </c>
    </row>
    <row r="32" spans="1:18">
      <c r="A32" s="83"/>
      <c r="B32" s="60"/>
      <c r="C32" s="92" t="s">
        <v>41</v>
      </c>
      <c r="D32" s="61">
        <v>12.55</v>
      </c>
      <c r="E32" s="61">
        <v>7.681</v>
      </c>
      <c r="F32" s="61">
        <f t="shared" si="2"/>
        <v>-4.8690000000000007</v>
      </c>
      <c r="G32" s="62"/>
      <c r="H32" s="58"/>
      <c r="I32" s="104"/>
      <c r="J32" s="61"/>
      <c r="K32" s="61">
        <v>-16.047999999999998</v>
      </c>
      <c r="L32" s="61"/>
      <c r="M32" s="62"/>
      <c r="N32" s="58"/>
      <c r="O32" s="1"/>
      <c r="P32" s="1"/>
    </row>
    <row r="33" spans="1:16">
      <c r="A33" s="83"/>
      <c r="B33" s="60"/>
      <c r="C33" s="92" t="s">
        <v>42</v>
      </c>
      <c r="D33" s="61">
        <v>3.55</v>
      </c>
      <c r="E33" s="61">
        <v>2.4409999999999998</v>
      </c>
      <c r="F33" s="61">
        <f t="shared" si="2"/>
        <v>-1.109</v>
      </c>
      <c r="G33" s="62"/>
      <c r="H33" s="58"/>
      <c r="I33" s="104"/>
      <c r="J33" s="61"/>
      <c r="K33" s="61"/>
      <c r="L33" s="61"/>
      <c r="M33" s="62"/>
      <c r="N33" s="58"/>
      <c r="O33" s="1"/>
      <c r="P33" s="1"/>
    </row>
    <row r="34" spans="1:16" ht="27.6" customHeight="1">
      <c r="A34" s="83"/>
      <c r="B34" s="60"/>
      <c r="C34" s="92" t="s">
        <v>43</v>
      </c>
      <c r="D34" s="61">
        <v>3.56</v>
      </c>
      <c r="E34" s="61">
        <v>3.5840000000000001</v>
      </c>
      <c r="F34" s="61">
        <f t="shared" si="2"/>
        <v>2.4000000000000021E-2</v>
      </c>
      <c r="G34" s="62"/>
      <c r="H34" s="58"/>
      <c r="I34" s="104"/>
      <c r="J34" s="61"/>
      <c r="K34" s="61"/>
      <c r="L34" s="61"/>
      <c r="M34" s="62"/>
      <c r="N34" s="58"/>
      <c r="O34" s="1"/>
      <c r="P34" s="1"/>
    </row>
    <row r="35" spans="1:16" ht="26.25">
      <c r="A35" s="83"/>
      <c r="B35" s="60"/>
      <c r="C35" s="92" t="s">
        <v>44</v>
      </c>
      <c r="D35" s="61">
        <v>5.0490000000000004</v>
      </c>
      <c r="E35" s="61">
        <v>5.2590000000000003</v>
      </c>
      <c r="F35" s="61">
        <f t="shared" si="2"/>
        <v>0.20999999999999996</v>
      </c>
      <c r="G35" s="62"/>
      <c r="H35" s="58"/>
      <c r="I35" s="104"/>
      <c r="J35" s="61"/>
      <c r="K35" s="61"/>
      <c r="L35" s="61"/>
      <c r="M35" s="62"/>
      <c r="N35" s="58"/>
      <c r="O35" s="1"/>
      <c r="P35" s="1"/>
    </row>
    <row r="36" spans="1:16">
      <c r="A36" s="83"/>
      <c r="B36" s="60"/>
      <c r="C36" s="92" t="s">
        <v>45</v>
      </c>
      <c r="D36" s="61">
        <v>78</v>
      </c>
      <c r="E36" s="61"/>
      <c r="F36" s="61">
        <f t="shared" si="2"/>
        <v>-78</v>
      </c>
      <c r="G36" s="62"/>
      <c r="H36" s="58"/>
      <c r="I36" s="104"/>
      <c r="J36" s="61">
        <v>400</v>
      </c>
      <c r="K36" s="61">
        <v>30</v>
      </c>
      <c r="L36" s="61"/>
      <c r="M36" s="62"/>
      <c r="N36" s="58"/>
      <c r="O36" s="1"/>
      <c r="P36" s="1"/>
    </row>
    <row r="37" spans="1:16">
      <c r="A37" s="83"/>
      <c r="B37" s="60"/>
      <c r="C37" s="92" t="s">
        <v>46</v>
      </c>
      <c r="D37" s="61"/>
      <c r="E37" s="61"/>
      <c r="F37" s="61">
        <f t="shared" si="2"/>
        <v>0</v>
      </c>
      <c r="G37" s="62"/>
      <c r="H37" s="58"/>
      <c r="I37" s="104"/>
      <c r="J37" s="61">
        <v>1361</v>
      </c>
      <c r="K37" s="61">
        <v>696</v>
      </c>
      <c r="L37" s="134"/>
      <c r="M37" s="62"/>
      <c r="N37" s="58"/>
      <c r="O37" s="1"/>
      <c r="P37" s="1"/>
    </row>
    <row r="38" spans="1:16">
      <c r="A38" s="83"/>
      <c r="B38" s="60"/>
      <c r="C38" s="92" t="s">
        <v>47</v>
      </c>
      <c r="D38" s="61"/>
      <c r="E38" s="61"/>
      <c r="F38" s="61">
        <f t="shared" si="2"/>
        <v>0</v>
      </c>
      <c r="G38" s="62"/>
      <c r="H38" s="58"/>
      <c r="I38" s="104"/>
      <c r="J38" s="61">
        <v>1361</v>
      </c>
      <c r="K38" s="61">
        <v>750</v>
      </c>
      <c r="L38" s="134"/>
      <c r="M38" s="62"/>
      <c r="N38" s="58"/>
      <c r="O38" s="1"/>
      <c r="P38" s="1"/>
    </row>
    <row r="39" spans="1:16">
      <c r="A39" s="83"/>
      <c r="B39" s="60"/>
      <c r="C39" s="92" t="s">
        <v>48</v>
      </c>
      <c r="D39" s="61">
        <v>11.327</v>
      </c>
      <c r="E39" s="61">
        <v>31.11</v>
      </c>
      <c r="F39" s="61">
        <f t="shared" si="2"/>
        <v>19.783000000000001</v>
      </c>
      <c r="G39" s="62"/>
      <c r="H39" s="58"/>
      <c r="I39" s="104"/>
      <c r="J39" s="61"/>
      <c r="K39" s="61">
        <v>5.5E-2</v>
      </c>
      <c r="L39" s="61"/>
      <c r="M39" s="62"/>
      <c r="N39" s="58"/>
      <c r="O39" s="1"/>
      <c r="P39" s="1"/>
    </row>
    <row r="40" spans="1:16">
      <c r="A40" s="83"/>
      <c r="B40" s="60"/>
      <c r="C40" s="92" t="s">
        <v>49</v>
      </c>
      <c r="D40" s="61">
        <v>0.751</v>
      </c>
      <c r="E40" s="61">
        <v>14.391999999999999</v>
      </c>
      <c r="F40" s="61">
        <f t="shared" si="2"/>
        <v>13.641</v>
      </c>
      <c r="G40" s="62"/>
      <c r="H40" s="58"/>
      <c r="I40" s="104"/>
      <c r="J40" s="61">
        <v>3.75</v>
      </c>
      <c r="K40" s="61">
        <v>11.275</v>
      </c>
      <c r="L40" s="61"/>
      <c r="M40" s="62"/>
      <c r="N40" s="58"/>
      <c r="O40" s="1"/>
      <c r="P40" s="1"/>
    </row>
    <row r="41" spans="1:16">
      <c r="A41" s="94"/>
      <c r="B41" s="79" t="s">
        <v>22</v>
      </c>
      <c r="C41" s="87"/>
      <c r="D41" s="63">
        <f>SUM(D26:D40)</f>
        <v>240.37400000000002</v>
      </c>
      <c r="E41" s="63">
        <f>SUM(E26:E40)</f>
        <v>299.07000000000005</v>
      </c>
      <c r="F41" s="64">
        <f>D41-E41</f>
        <v>-58.696000000000026</v>
      </c>
      <c r="G41" s="65">
        <f>F41/E41</f>
        <v>-0.1962617447420337</v>
      </c>
      <c r="H41" s="66">
        <v>2</v>
      </c>
      <c r="I41" s="105"/>
      <c r="J41" s="63">
        <f>SUM(J26:J40)</f>
        <v>3571.06</v>
      </c>
      <c r="K41" s="63">
        <f>SUM(K26:K40)</f>
        <v>2641.2</v>
      </c>
      <c r="L41" s="64">
        <f>J41-K41</f>
        <v>929.86000000000013</v>
      </c>
      <c r="M41" s="65">
        <f>L41/K41</f>
        <v>0.35205966984703929</v>
      </c>
      <c r="N41" s="66">
        <v>8</v>
      </c>
      <c r="O41" s="1"/>
      <c r="P41" s="1"/>
    </row>
    <row r="42" spans="1:16">
      <c r="A42" s="93"/>
      <c r="B42" s="98"/>
      <c r="C42" s="101"/>
      <c r="D42" s="73"/>
      <c r="E42" s="73"/>
      <c r="F42" s="73"/>
      <c r="G42" s="77"/>
      <c r="H42" s="76"/>
      <c r="I42" s="106"/>
      <c r="J42" s="73"/>
      <c r="K42" s="73"/>
      <c r="L42" s="74"/>
      <c r="M42" s="75"/>
      <c r="N42" s="76"/>
      <c r="O42" s="1"/>
      <c r="P42" s="1"/>
    </row>
    <row r="43" spans="1:16">
      <c r="A43" s="83" t="s">
        <v>50</v>
      </c>
      <c r="B43" s="60" t="s">
        <v>51</v>
      </c>
      <c r="C43" s="92" t="s">
        <v>52</v>
      </c>
      <c r="D43" s="61">
        <v>92.906999999999996</v>
      </c>
      <c r="E43" s="61">
        <v>89.953000000000003</v>
      </c>
      <c r="F43" s="61">
        <f t="shared" ref="F43:F54" si="3">E43-D43</f>
        <v>-2.9539999999999935</v>
      </c>
      <c r="G43" s="62"/>
      <c r="H43" s="58"/>
      <c r="I43" s="104"/>
      <c r="J43" s="61"/>
      <c r="K43" s="61"/>
      <c r="L43" s="61"/>
      <c r="M43" s="62"/>
      <c r="N43" s="58"/>
      <c r="O43" s="1"/>
      <c r="P43" s="1"/>
    </row>
    <row r="44" spans="1:16">
      <c r="A44" s="83"/>
      <c r="B44" s="60"/>
      <c r="C44" s="92" t="s">
        <v>53</v>
      </c>
      <c r="D44" s="61">
        <v>0.11</v>
      </c>
      <c r="E44" s="61">
        <v>0.115</v>
      </c>
      <c r="F44" s="61">
        <f t="shared" si="3"/>
        <v>5.0000000000000044E-3</v>
      </c>
      <c r="G44" s="62"/>
      <c r="H44" s="58"/>
      <c r="I44" s="104"/>
      <c r="J44" s="61"/>
      <c r="K44" s="61"/>
      <c r="L44" s="61"/>
      <c r="M44" s="62"/>
      <c r="N44" s="58"/>
      <c r="O44" s="1"/>
      <c r="P44" s="1"/>
    </row>
    <row r="45" spans="1:16">
      <c r="A45" s="83"/>
      <c r="B45" s="60"/>
      <c r="C45" s="92" t="s">
        <v>54</v>
      </c>
      <c r="D45" s="61">
        <v>0.22500000000000001</v>
      </c>
      <c r="E45" s="61">
        <v>0.33200000000000002</v>
      </c>
      <c r="F45" s="61">
        <f t="shared" si="3"/>
        <v>0.10700000000000001</v>
      </c>
      <c r="G45" s="62"/>
      <c r="H45" s="58"/>
      <c r="I45" s="104"/>
      <c r="J45" s="61"/>
      <c r="K45" s="61"/>
      <c r="L45" s="61"/>
      <c r="M45" s="62"/>
      <c r="N45" s="58"/>
      <c r="O45" s="1"/>
      <c r="P45" s="1"/>
    </row>
    <row r="46" spans="1:16">
      <c r="A46" s="83"/>
      <c r="B46" s="60"/>
      <c r="C46" s="92" t="s">
        <v>55</v>
      </c>
      <c r="D46" s="61">
        <v>32.148000000000003</v>
      </c>
      <c r="E46" s="61">
        <v>34.777000000000001</v>
      </c>
      <c r="F46" s="61">
        <f t="shared" si="3"/>
        <v>2.6289999999999978</v>
      </c>
      <c r="G46" s="62"/>
      <c r="H46" s="58"/>
      <c r="I46" s="104"/>
      <c r="J46" s="61"/>
      <c r="K46" s="61"/>
      <c r="L46" s="61"/>
      <c r="M46" s="62"/>
      <c r="N46" s="58"/>
      <c r="O46" s="1"/>
      <c r="P46" s="1"/>
    </row>
    <row r="47" spans="1:16">
      <c r="A47" s="83"/>
      <c r="B47" s="60"/>
      <c r="C47" s="92" t="s">
        <v>56</v>
      </c>
      <c r="D47" s="61">
        <v>10.206</v>
      </c>
      <c r="E47" s="61">
        <v>3.0350000000000001</v>
      </c>
      <c r="F47" s="61">
        <f t="shared" si="3"/>
        <v>-7.1709999999999994</v>
      </c>
      <c r="G47" s="62"/>
      <c r="H47" s="58"/>
      <c r="I47" s="104"/>
      <c r="J47" s="61"/>
      <c r="K47" s="61">
        <v>4.3</v>
      </c>
      <c r="L47" s="61"/>
      <c r="M47" s="62"/>
      <c r="N47" s="58"/>
      <c r="O47" s="1"/>
      <c r="P47" s="1"/>
    </row>
    <row r="48" spans="1:16">
      <c r="A48" s="83"/>
      <c r="B48" s="60"/>
      <c r="C48" s="92" t="s">
        <v>57</v>
      </c>
      <c r="D48" s="61">
        <v>22.681999999999999</v>
      </c>
      <c r="E48" s="61">
        <v>25.527000000000001</v>
      </c>
      <c r="F48" s="61">
        <f t="shared" si="3"/>
        <v>2.8450000000000024</v>
      </c>
      <c r="G48" s="62"/>
      <c r="H48" s="58"/>
      <c r="I48" s="104"/>
      <c r="J48" s="61">
        <v>0.5</v>
      </c>
      <c r="K48" s="61">
        <v>1.335</v>
      </c>
      <c r="L48" s="61"/>
      <c r="M48" s="62"/>
      <c r="N48" s="58"/>
      <c r="O48" s="1"/>
      <c r="P48" s="1"/>
    </row>
    <row r="49" spans="1:16">
      <c r="A49" s="83"/>
      <c r="B49" s="60"/>
      <c r="C49" s="92" t="s">
        <v>58</v>
      </c>
      <c r="D49" s="61">
        <v>8.3450000000000006</v>
      </c>
      <c r="E49" s="61">
        <v>12.411</v>
      </c>
      <c r="F49" s="61">
        <f t="shared" si="3"/>
        <v>4.0659999999999989</v>
      </c>
      <c r="G49" s="62"/>
      <c r="H49" s="58"/>
      <c r="I49" s="104"/>
      <c r="J49" s="61">
        <v>1.915</v>
      </c>
      <c r="K49" s="61">
        <v>6.6790000000000003</v>
      </c>
      <c r="L49" s="61"/>
      <c r="M49" s="62"/>
      <c r="N49" s="58"/>
      <c r="O49" s="1"/>
      <c r="P49" s="1"/>
    </row>
    <row r="50" spans="1:16">
      <c r="A50" s="83"/>
      <c r="B50" s="60"/>
      <c r="C50" s="92" t="s">
        <v>59</v>
      </c>
      <c r="D50" s="61">
        <v>5.601</v>
      </c>
      <c r="E50" s="61">
        <v>6.48</v>
      </c>
      <c r="F50" s="61">
        <f t="shared" si="3"/>
        <v>0.87900000000000045</v>
      </c>
      <c r="G50" s="62"/>
      <c r="H50" s="58"/>
      <c r="I50" s="104"/>
      <c r="J50" s="61"/>
      <c r="K50" s="61"/>
      <c r="L50" s="61"/>
      <c r="M50" s="62"/>
      <c r="N50" s="58"/>
      <c r="O50" s="1"/>
      <c r="P50" s="1"/>
    </row>
    <row r="51" spans="1:16">
      <c r="A51" s="83"/>
      <c r="B51" s="60"/>
      <c r="C51" s="92" t="s">
        <v>60</v>
      </c>
      <c r="D51" s="61">
        <v>61.93</v>
      </c>
      <c r="E51" s="61">
        <v>55.7</v>
      </c>
      <c r="F51" s="61">
        <f t="shared" si="3"/>
        <v>-6.2299999999999969</v>
      </c>
      <c r="G51" s="62"/>
      <c r="H51" s="58"/>
      <c r="I51" s="104"/>
      <c r="J51" s="61">
        <v>27.832999999999998</v>
      </c>
      <c r="K51" s="61">
        <v>31.1</v>
      </c>
      <c r="L51" s="61"/>
      <c r="M51" s="62"/>
      <c r="N51" s="58"/>
      <c r="O51" s="1"/>
      <c r="P51" s="1"/>
    </row>
    <row r="52" spans="1:16">
      <c r="A52" s="83"/>
      <c r="B52" s="60"/>
      <c r="C52" s="92" t="s">
        <v>61</v>
      </c>
      <c r="D52" s="61">
        <v>-1.2</v>
      </c>
      <c r="E52" s="61">
        <v>0</v>
      </c>
      <c r="F52" s="61">
        <f t="shared" si="3"/>
        <v>1.2</v>
      </c>
      <c r="G52" s="62"/>
      <c r="H52" s="58"/>
      <c r="I52" s="104"/>
      <c r="J52" s="61"/>
      <c r="K52" s="61"/>
      <c r="L52" s="61"/>
      <c r="M52" s="62"/>
      <c r="N52" s="58"/>
      <c r="O52" s="1"/>
      <c r="P52" s="1"/>
    </row>
    <row r="53" spans="1:16">
      <c r="A53" s="83"/>
      <c r="B53" s="60"/>
      <c r="C53" s="92" t="s">
        <v>62</v>
      </c>
      <c r="D53" s="61">
        <v>1.726</v>
      </c>
      <c r="E53" s="61">
        <v>2.7810000000000001</v>
      </c>
      <c r="F53" s="61">
        <f t="shared" si="3"/>
        <v>1.0550000000000002</v>
      </c>
      <c r="G53" s="62"/>
      <c r="H53" s="58"/>
      <c r="I53" s="104"/>
      <c r="J53" s="61">
        <v>0.25</v>
      </c>
      <c r="K53" s="61">
        <v>0.2</v>
      </c>
      <c r="L53" s="61"/>
      <c r="M53" s="62"/>
      <c r="N53" s="58"/>
      <c r="O53" s="1"/>
      <c r="P53" s="1"/>
    </row>
    <row r="54" spans="1:16" ht="26.25">
      <c r="A54" s="83"/>
      <c r="B54" s="60"/>
      <c r="C54" s="92" t="s">
        <v>63</v>
      </c>
      <c r="D54" s="61">
        <v>1.0609999999999999</v>
      </c>
      <c r="E54" s="61">
        <f>2.134+6.593</f>
        <v>8.7270000000000003</v>
      </c>
      <c r="F54" s="61">
        <f t="shared" si="3"/>
        <v>7.6660000000000004</v>
      </c>
      <c r="G54" s="62"/>
      <c r="H54" s="58"/>
      <c r="I54" s="104"/>
      <c r="J54" s="61">
        <v>3</v>
      </c>
      <c r="K54" s="61">
        <v>14.994</v>
      </c>
      <c r="L54" s="61"/>
      <c r="M54" s="62"/>
      <c r="N54" s="58"/>
      <c r="O54" s="1"/>
      <c r="P54" s="1"/>
    </row>
    <row r="55" spans="1:16">
      <c r="A55" s="94"/>
      <c r="B55" s="79" t="s">
        <v>22</v>
      </c>
      <c r="C55" s="87"/>
      <c r="D55" s="63">
        <f>SUM(D43:D54)</f>
        <v>235.74099999999999</v>
      </c>
      <c r="E55" s="63">
        <f>SUM(E43:E54)</f>
        <v>239.83799999999999</v>
      </c>
      <c r="F55" s="64">
        <f>D55-E55</f>
        <v>-4.0970000000000084</v>
      </c>
      <c r="G55" s="65">
        <f>F55/E55</f>
        <v>-1.7082363928985433E-2</v>
      </c>
      <c r="H55" s="66"/>
      <c r="I55" s="105"/>
      <c r="J55" s="63">
        <f>SUM(J43:J54)</f>
        <v>33.497999999999998</v>
      </c>
      <c r="K55" s="63">
        <f>SUM(K43:K54)</f>
        <v>58.608000000000004</v>
      </c>
      <c r="L55" s="64">
        <f>J55-K55</f>
        <v>-25.110000000000007</v>
      </c>
      <c r="M55" s="65">
        <f>L55/K55</f>
        <v>-0.42843980343980353</v>
      </c>
      <c r="N55" s="66">
        <v>9</v>
      </c>
      <c r="O55" s="1"/>
      <c r="P55" s="1"/>
    </row>
    <row r="56" spans="1:16">
      <c r="A56" s="93"/>
      <c r="B56" s="98"/>
      <c r="C56" s="101"/>
      <c r="D56" s="73"/>
      <c r="E56" s="73"/>
      <c r="F56" s="73"/>
      <c r="G56" s="77"/>
      <c r="H56" s="76"/>
      <c r="I56" s="106"/>
      <c r="J56" s="73"/>
      <c r="K56" s="73"/>
      <c r="L56" s="73"/>
      <c r="M56" s="77"/>
      <c r="N56" s="76"/>
      <c r="O56" s="1"/>
      <c r="P56" s="1"/>
    </row>
    <row r="57" spans="1:16">
      <c r="A57" s="83" t="s">
        <v>64</v>
      </c>
      <c r="B57" s="60" t="s">
        <v>65</v>
      </c>
      <c r="C57" s="92" t="s">
        <v>66</v>
      </c>
      <c r="D57" s="61">
        <f>2.8+1.265</f>
        <v>4.0649999999999995</v>
      </c>
      <c r="E57" s="61">
        <f>3+54.679</f>
        <v>57.679000000000002</v>
      </c>
      <c r="F57" s="61">
        <f t="shared" ref="F57" si="4">E57-D57</f>
        <v>53.614000000000004</v>
      </c>
      <c r="G57" s="62"/>
      <c r="H57" s="58"/>
      <c r="I57" s="104"/>
      <c r="J57" s="61">
        <v>429.5</v>
      </c>
      <c r="K57" s="61">
        <v>453.02300000000002</v>
      </c>
      <c r="L57" s="61"/>
      <c r="M57" s="62"/>
      <c r="N57" s="58"/>
      <c r="O57" s="1"/>
      <c r="P57" s="1"/>
    </row>
    <row r="58" spans="1:16">
      <c r="A58" s="83"/>
      <c r="B58" s="60"/>
      <c r="C58" s="92" t="s">
        <v>67</v>
      </c>
      <c r="D58" s="61"/>
      <c r="E58" s="61"/>
      <c r="F58" s="61"/>
      <c r="G58" s="62"/>
      <c r="H58" s="58"/>
      <c r="I58" s="104"/>
      <c r="J58" s="61">
        <v>0.97</v>
      </c>
      <c r="K58" s="61">
        <v>8.9849999999999994</v>
      </c>
      <c r="L58" s="61"/>
      <c r="M58" s="62"/>
      <c r="N58" s="58"/>
      <c r="O58" s="1"/>
      <c r="P58" s="1"/>
    </row>
    <row r="59" spans="1:16">
      <c r="A59" s="94"/>
      <c r="B59" s="79" t="s">
        <v>22</v>
      </c>
      <c r="C59" s="87"/>
      <c r="D59" s="63">
        <f>SUM(D57:D58)</f>
        <v>4.0649999999999995</v>
      </c>
      <c r="E59" s="63">
        <f>SUM(E57:E58)</f>
        <v>57.679000000000002</v>
      </c>
      <c r="F59" s="64">
        <f>D59-E59</f>
        <v>-53.614000000000004</v>
      </c>
      <c r="G59" s="65">
        <f>F59/E59</f>
        <v>-0.92952374347682865</v>
      </c>
      <c r="H59" s="66">
        <v>3</v>
      </c>
      <c r="I59" s="105"/>
      <c r="J59" s="63">
        <f>SUM(J57:J58)</f>
        <v>430.47</v>
      </c>
      <c r="K59" s="63">
        <f>SUM(K57:K58)</f>
        <v>462.00800000000004</v>
      </c>
      <c r="L59" s="64">
        <f>J59-K59</f>
        <v>-31.538000000000011</v>
      </c>
      <c r="M59" s="65">
        <f>L59/K59</f>
        <v>-6.8262887222732091E-2</v>
      </c>
      <c r="N59" s="66"/>
      <c r="O59" s="1"/>
      <c r="P59" s="1"/>
    </row>
    <row r="60" spans="1:16">
      <c r="A60" s="93"/>
      <c r="B60" s="98"/>
      <c r="C60" s="101"/>
      <c r="D60" s="73"/>
      <c r="E60" s="73"/>
      <c r="F60" s="74"/>
      <c r="G60" s="75"/>
      <c r="H60" s="76"/>
      <c r="I60" s="106"/>
      <c r="J60" s="73"/>
      <c r="K60" s="73"/>
      <c r="L60" s="73"/>
      <c r="M60" s="77"/>
      <c r="N60" s="76"/>
      <c r="O60" s="1"/>
      <c r="P60" s="1"/>
    </row>
    <row r="61" spans="1:16">
      <c r="A61" s="83" t="s">
        <v>68</v>
      </c>
      <c r="B61" s="60" t="s">
        <v>69</v>
      </c>
      <c r="C61" s="92" t="s">
        <v>70</v>
      </c>
      <c r="D61" s="61">
        <v>373.685</v>
      </c>
      <c r="E61" s="61">
        <v>395.577</v>
      </c>
      <c r="F61" s="61">
        <f>E61-D61</f>
        <v>21.891999999999996</v>
      </c>
      <c r="G61" s="62"/>
      <c r="H61" s="58"/>
      <c r="I61" s="104"/>
      <c r="J61" s="61"/>
      <c r="K61" s="61"/>
      <c r="L61" s="61"/>
      <c r="M61" s="62"/>
      <c r="N61" s="58"/>
      <c r="O61" s="1"/>
      <c r="P61" s="1"/>
    </row>
    <row r="62" spans="1:16">
      <c r="A62" s="83"/>
      <c r="B62" s="60"/>
      <c r="C62" s="92" t="s">
        <v>71</v>
      </c>
      <c r="D62" s="61">
        <f>-20.594+4.299</f>
        <v>-16.295000000000002</v>
      </c>
      <c r="E62" s="61">
        <v>-12.964</v>
      </c>
      <c r="F62" s="61">
        <f t="shared" ref="F62:F64" si="5">E62-D62</f>
        <v>3.3310000000000013</v>
      </c>
      <c r="G62" s="62"/>
      <c r="H62" s="58"/>
      <c r="I62" s="104"/>
      <c r="J62" s="61">
        <v>-351.69200000000001</v>
      </c>
      <c r="K62" s="61">
        <v>5.3940000000000001</v>
      </c>
      <c r="L62" s="61"/>
      <c r="M62" s="62"/>
      <c r="N62" s="58"/>
      <c r="O62" s="1"/>
      <c r="P62" s="1"/>
    </row>
    <row r="63" spans="1:16">
      <c r="A63" s="83"/>
      <c r="B63" s="60"/>
      <c r="C63" s="92" t="s">
        <v>72</v>
      </c>
      <c r="D63" s="61"/>
      <c r="E63" s="61">
        <v>211.7</v>
      </c>
      <c r="F63" s="61">
        <f t="shared" si="5"/>
        <v>211.7</v>
      </c>
      <c r="G63" s="62"/>
      <c r="H63" s="58"/>
      <c r="I63" s="104"/>
      <c r="J63" s="61"/>
      <c r="K63" s="61"/>
      <c r="L63" s="61"/>
      <c r="M63" s="62"/>
      <c r="N63" s="58"/>
      <c r="O63" s="1"/>
      <c r="P63" s="1"/>
    </row>
    <row r="64" spans="1:16">
      <c r="A64" s="83"/>
      <c r="B64" s="60"/>
      <c r="C64" s="92" t="s">
        <v>73</v>
      </c>
      <c r="D64" s="61">
        <f>18.619+0.542+6.35</f>
        <v>25.511000000000003</v>
      </c>
      <c r="E64" s="61">
        <f>21.164+1.733+0.584</f>
        <v>23.481000000000002</v>
      </c>
      <c r="F64" s="61">
        <f t="shared" si="5"/>
        <v>-2.0300000000000011</v>
      </c>
      <c r="G64" s="62"/>
      <c r="H64" s="58"/>
      <c r="I64" s="104"/>
      <c r="J64" s="61">
        <f>21.674+0.225</f>
        <v>21.899000000000001</v>
      </c>
      <c r="K64" s="61">
        <f>63.865+2.659</f>
        <v>66.524000000000001</v>
      </c>
      <c r="L64" s="61"/>
      <c r="M64" s="62"/>
      <c r="N64" s="58"/>
      <c r="O64" s="1"/>
      <c r="P64" s="1"/>
    </row>
    <row r="65" spans="1:16">
      <c r="A65" s="94"/>
      <c r="B65" s="79" t="s">
        <v>22</v>
      </c>
      <c r="C65" s="87"/>
      <c r="D65" s="63">
        <f>SUM(D61:D64)</f>
        <v>382.90100000000001</v>
      </c>
      <c r="E65" s="63">
        <f>SUM(E61:E64)</f>
        <v>617.79399999999998</v>
      </c>
      <c r="F65" s="64">
        <f>D65-E65</f>
        <v>-234.89299999999997</v>
      </c>
      <c r="G65" s="65">
        <f>F65/E65</f>
        <v>-0.38021249801713836</v>
      </c>
      <c r="H65" s="66">
        <v>4</v>
      </c>
      <c r="I65" s="105"/>
      <c r="J65" s="63">
        <f>SUM(J61:J64)</f>
        <v>-329.79300000000001</v>
      </c>
      <c r="K65" s="63">
        <f>SUM(K61:K64)</f>
        <v>71.918000000000006</v>
      </c>
      <c r="L65" s="64">
        <f>J65-K65</f>
        <v>-401.71100000000001</v>
      </c>
      <c r="M65" s="65">
        <f>L65/K65</f>
        <v>-5.5856809143747039</v>
      </c>
      <c r="N65" s="66">
        <v>10</v>
      </c>
      <c r="O65" s="1"/>
      <c r="P65" s="1"/>
    </row>
    <row r="66" spans="1:16">
      <c r="A66" s="93"/>
      <c r="B66" s="98"/>
      <c r="C66" s="101"/>
      <c r="D66" s="73"/>
      <c r="E66" s="73"/>
      <c r="F66" s="73"/>
      <c r="G66" s="77"/>
      <c r="H66" s="76"/>
      <c r="I66" s="104"/>
      <c r="J66" s="73"/>
      <c r="K66" s="73"/>
      <c r="L66" s="74"/>
      <c r="M66" s="75"/>
      <c r="N66" s="76"/>
      <c r="O66" s="1"/>
      <c r="P66" s="1"/>
    </row>
    <row r="67" spans="1:16">
      <c r="A67" s="83" t="s">
        <v>74</v>
      </c>
      <c r="B67" s="60" t="s">
        <v>75</v>
      </c>
      <c r="C67" s="92" t="s">
        <v>76</v>
      </c>
      <c r="D67" s="61">
        <v>0.05</v>
      </c>
      <c r="E67" s="61">
        <v>0.05</v>
      </c>
      <c r="F67" s="61"/>
      <c r="G67" s="62"/>
      <c r="H67" s="58"/>
      <c r="I67" s="104"/>
      <c r="J67" s="61"/>
      <c r="K67" s="61"/>
      <c r="L67" s="61"/>
      <c r="M67" s="62"/>
      <c r="N67" s="58"/>
      <c r="O67" s="1"/>
      <c r="P67" s="1"/>
    </row>
    <row r="68" spans="1:16">
      <c r="A68" s="94"/>
      <c r="B68" s="79" t="s">
        <v>22</v>
      </c>
      <c r="C68" s="87"/>
      <c r="D68" s="63">
        <f>SUM(D67:D67)</f>
        <v>0.05</v>
      </c>
      <c r="E68" s="63">
        <f>SUM(E67:E67)</f>
        <v>0.05</v>
      </c>
      <c r="F68" s="64">
        <f>D68-E68</f>
        <v>0</v>
      </c>
      <c r="G68" s="65">
        <f>F68/E68</f>
        <v>0</v>
      </c>
      <c r="H68" s="66"/>
      <c r="I68" s="105"/>
      <c r="J68" s="63">
        <f>SUM(J67:J67)</f>
        <v>0</v>
      </c>
      <c r="K68" s="63">
        <f>SUM(K67:K67)</f>
        <v>0</v>
      </c>
      <c r="L68" s="64">
        <f>J68-K68</f>
        <v>0</v>
      </c>
      <c r="M68" s="65">
        <v>0</v>
      </c>
      <c r="N68" s="66"/>
      <c r="O68" s="1"/>
      <c r="P68" s="1"/>
    </row>
    <row r="69" spans="1:16">
      <c r="A69" s="93"/>
      <c r="B69" s="98"/>
      <c r="C69" s="101"/>
      <c r="D69" s="73"/>
      <c r="E69" s="73"/>
      <c r="F69" s="73"/>
      <c r="G69" s="77"/>
      <c r="H69" s="76"/>
      <c r="I69" s="104"/>
      <c r="J69" s="73"/>
      <c r="K69" s="73"/>
      <c r="L69" s="74"/>
      <c r="M69" s="75"/>
      <c r="N69" s="76"/>
      <c r="O69" s="1"/>
      <c r="P69" s="1"/>
    </row>
    <row r="70" spans="1:16" ht="39">
      <c r="A70" s="83" t="s">
        <v>77</v>
      </c>
      <c r="B70" s="60" t="s">
        <v>78</v>
      </c>
      <c r="C70" s="92" t="s">
        <v>79</v>
      </c>
      <c r="D70" s="61">
        <v>31.5</v>
      </c>
      <c r="E70" s="61">
        <v>32.031999999999996</v>
      </c>
      <c r="F70" s="61">
        <f>E70-D70</f>
        <v>0.53199999999999648</v>
      </c>
      <c r="G70" s="62"/>
      <c r="H70" s="58"/>
      <c r="I70" s="104"/>
      <c r="J70" s="61"/>
      <c r="K70" s="61"/>
      <c r="L70" s="61"/>
      <c r="M70" s="62"/>
      <c r="N70" s="58"/>
      <c r="O70" s="1"/>
      <c r="P70" s="1"/>
    </row>
    <row r="71" spans="1:16">
      <c r="A71" s="83"/>
      <c r="B71" s="60"/>
      <c r="C71" s="92" t="s">
        <v>80</v>
      </c>
      <c r="D71" s="61">
        <v>112.8</v>
      </c>
      <c r="E71" s="61">
        <v>149.905</v>
      </c>
      <c r="F71" s="61">
        <f t="shared" ref="F71:F73" si="6">E71-D71</f>
        <v>37.105000000000004</v>
      </c>
      <c r="G71" s="62"/>
      <c r="H71" s="58"/>
      <c r="I71" s="104"/>
      <c r="J71" s="61">
        <v>43</v>
      </c>
      <c r="K71" s="61">
        <v>44.517000000000003</v>
      </c>
      <c r="L71" s="61"/>
      <c r="M71" s="62"/>
      <c r="N71" s="58"/>
      <c r="O71" s="1"/>
      <c r="P71" s="1"/>
    </row>
    <row r="72" spans="1:16">
      <c r="A72" s="83"/>
      <c r="B72" s="60"/>
      <c r="C72" s="92" t="s">
        <v>81</v>
      </c>
      <c r="D72" s="61">
        <v>1301.2</v>
      </c>
      <c r="E72" s="61">
        <v>1385</v>
      </c>
      <c r="F72" s="61">
        <f t="shared" si="6"/>
        <v>83.799999999999955</v>
      </c>
      <c r="G72" s="62"/>
      <c r="H72" s="58"/>
      <c r="I72" s="104"/>
      <c r="J72" s="61">
        <v>2667</v>
      </c>
      <c r="K72" s="61">
        <v>2574</v>
      </c>
      <c r="L72" s="61"/>
      <c r="M72" s="62"/>
      <c r="N72" s="58"/>
      <c r="O72" s="1"/>
      <c r="P72" s="1"/>
    </row>
    <row r="73" spans="1:16">
      <c r="A73" s="83"/>
      <c r="B73" s="60"/>
      <c r="C73" s="92" t="s">
        <v>82</v>
      </c>
      <c r="D73" s="61">
        <v>-606</v>
      </c>
      <c r="E73" s="61">
        <v>-998</v>
      </c>
      <c r="F73" s="61">
        <f t="shared" si="6"/>
        <v>-392</v>
      </c>
      <c r="G73" s="62"/>
      <c r="H73" s="58"/>
      <c r="I73" s="104"/>
      <c r="J73" s="61"/>
      <c r="K73" s="61"/>
      <c r="L73" s="61"/>
      <c r="M73" s="62"/>
      <c r="N73" s="58"/>
      <c r="O73" s="1"/>
      <c r="P73" s="1"/>
    </row>
    <row r="74" spans="1:16">
      <c r="A74" s="94"/>
      <c r="B74" s="79" t="s">
        <v>22</v>
      </c>
      <c r="C74" s="87"/>
      <c r="D74" s="63">
        <f>SUM(D70:D73)</f>
        <v>839.5</v>
      </c>
      <c r="E74" s="63">
        <f t="shared" ref="E74" si="7">SUM(E70:E73)</f>
        <v>568.9369999999999</v>
      </c>
      <c r="F74" s="64">
        <f>D74-E74</f>
        <v>270.5630000000001</v>
      </c>
      <c r="G74" s="65">
        <f>F74/E74</f>
        <v>0.47555880528072553</v>
      </c>
      <c r="H74" s="66">
        <v>5</v>
      </c>
      <c r="I74" s="105"/>
      <c r="J74" s="63">
        <f>SUM(J70:J73)</f>
        <v>2710</v>
      </c>
      <c r="K74" s="63">
        <f t="shared" ref="K74" si="8">SUM(K70:K73)</f>
        <v>2618.5169999999998</v>
      </c>
      <c r="L74" s="64">
        <f>J74-K74</f>
        <v>91.483000000000175</v>
      </c>
      <c r="M74" s="65">
        <f>L74/K74</f>
        <v>3.4936950953535981E-2</v>
      </c>
      <c r="N74" s="66"/>
      <c r="O74" s="1"/>
      <c r="P74" s="1"/>
    </row>
    <row r="75" spans="1:16">
      <c r="A75" s="93"/>
      <c r="B75" s="98"/>
      <c r="C75" s="101"/>
      <c r="D75" s="73"/>
      <c r="E75" s="73"/>
      <c r="F75" s="74"/>
      <c r="G75" s="75"/>
      <c r="H75" s="76"/>
      <c r="I75" s="104"/>
      <c r="J75" s="73"/>
      <c r="K75" s="73"/>
      <c r="L75" s="73"/>
      <c r="M75" s="77"/>
      <c r="N75" s="76"/>
      <c r="O75" s="1"/>
      <c r="P75" s="1"/>
    </row>
    <row r="76" spans="1:16">
      <c r="A76" s="94"/>
      <c r="B76" s="79" t="s">
        <v>83</v>
      </c>
      <c r="C76" s="87"/>
      <c r="D76" s="127">
        <f>D14+D24+D41+D55+D59+D74+D65+D68</f>
        <v>2021.038</v>
      </c>
      <c r="E76" s="127">
        <f>E14+E24+E41+E55+E59+E74+E65+E68</f>
        <v>2069.922</v>
      </c>
      <c r="F76" s="128">
        <f>D76-E76</f>
        <v>-48.884000000000015</v>
      </c>
      <c r="G76" s="129">
        <f>F76/E76</f>
        <v>-2.3616348828603209E-2</v>
      </c>
      <c r="H76" s="127"/>
      <c r="I76" s="131"/>
      <c r="J76" s="127">
        <f>J14+J24+J41+J55+J59+J74+J65</f>
        <v>8547.1920000000009</v>
      </c>
      <c r="K76" s="127">
        <f>K14+K24+K41+K55+K59+K74+K65</f>
        <v>11728.225999999999</v>
      </c>
      <c r="L76" s="128">
        <f>J76-K76</f>
        <v>-3181.0339999999978</v>
      </c>
      <c r="M76" s="65">
        <f>L76/K76</f>
        <v>-0.27122891390394405</v>
      </c>
      <c r="N76" s="66"/>
      <c r="O76" s="1"/>
      <c r="P76" s="1"/>
    </row>
    <row r="77" spans="1:16">
      <c r="B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B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B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B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>
      <c r="B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>
      <c r="B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>
      <c r="B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>
      <c r="B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>
      <c r="B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2:16">
      <c r="B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>
      <c r="B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>
      <c r="B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>
      <c r="B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>
      <c r="B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2:16">
      <c r="B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16">
      <c r="B92" s="4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16">
      <c r="B93" s="4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16">
      <c r="B94" s="4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2:16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</sheetData>
  <pageMargins left="0.70866141732283472" right="0.70866141732283472" top="0.74803149606299213" bottom="0.74803149606299213" header="0.31496062992125984" footer="0.31496062992125984"/>
  <pageSetup paperSize="9" scale="4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4A8E-71D6-4855-BD15-894E3DE474D2}">
  <sheetPr codeName="Sheet2">
    <pageSetUpPr fitToPage="1"/>
  </sheetPr>
  <dimension ref="A2:N106"/>
  <sheetViews>
    <sheetView topLeftCell="B1" zoomScale="80" zoomScaleNormal="80" zoomScaleSheetLayoutView="50" workbookViewId="0">
      <selection activeCell="G29" sqref="G29"/>
    </sheetView>
  </sheetViews>
  <sheetFormatPr defaultRowHeight="15"/>
  <cols>
    <col min="1" max="1" width="28.140625" customWidth="1"/>
    <col min="2" max="2" width="24.42578125" customWidth="1"/>
    <col min="3" max="3" width="43.28515625" bestFit="1" customWidth="1"/>
    <col min="4" max="4" width="13.28515625" customWidth="1"/>
    <col min="5" max="5" width="12.7109375" customWidth="1"/>
    <col min="6" max="6" width="18.5703125" bestFit="1" customWidth="1"/>
    <col min="7" max="7" width="9.7109375" customWidth="1"/>
    <col min="8" max="8" width="9.42578125" customWidth="1"/>
    <col min="9" max="9" width="7" customWidth="1"/>
    <col min="10" max="10" width="13.28515625" customWidth="1"/>
    <col min="11" max="11" width="12.7109375" customWidth="1"/>
    <col min="12" max="13" width="9.7109375" customWidth="1"/>
    <col min="14" max="14" width="9.42578125" customWidth="1"/>
  </cols>
  <sheetData>
    <row r="2" spans="1:14" ht="15.75">
      <c r="A2" s="39" t="s">
        <v>84</v>
      </c>
      <c r="I2" s="50"/>
    </row>
    <row r="3" spans="1:14" ht="15.75">
      <c r="A3" s="41" t="s">
        <v>1</v>
      </c>
      <c r="B3" s="37" t="s">
        <v>2</v>
      </c>
      <c r="C3" s="42" t="s">
        <v>3</v>
      </c>
      <c r="D3" s="45" t="s">
        <v>4</v>
      </c>
      <c r="E3" s="43"/>
      <c r="F3" s="37"/>
      <c r="G3" s="37"/>
      <c r="H3" s="42"/>
      <c r="I3" s="102"/>
      <c r="J3" s="45" t="s">
        <v>5</v>
      </c>
      <c r="K3" s="43"/>
      <c r="L3" s="37"/>
      <c r="M3" s="37"/>
      <c r="N3" s="42"/>
    </row>
    <row r="4" spans="1:14" ht="64.5">
      <c r="A4" s="40"/>
      <c r="B4" s="38"/>
      <c r="C4" s="44"/>
      <c r="D4" s="109" t="s">
        <v>6</v>
      </c>
      <c r="E4" s="110" t="s">
        <v>7</v>
      </c>
      <c r="F4" s="51" t="s">
        <v>8</v>
      </c>
      <c r="G4" s="52"/>
      <c r="H4" s="95"/>
      <c r="I4" s="103"/>
      <c r="J4" s="109" t="s">
        <v>6</v>
      </c>
      <c r="K4" s="109" t="s">
        <v>85</v>
      </c>
      <c r="L4" s="99" t="s">
        <v>8</v>
      </c>
      <c r="M4" s="52"/>
      <c r="N4" s="95"/>
    </row>
    <row r="5" spans="1:14" ht="34.5" customHeight="1">
      <c r="A5" s="33"/>
      <c r="B5" s="31"/>
      <c r="C5" s="32"/>
      <c r="D5" s="56" t="s">
        <v>9</v>
      </c>
      <c r="E5" s="51"/>
      <c r="F5" s="52"/>
      <c r="G5" s="52" t="s">
        <v>10</v>
      </c>
      <c r="H5" s="57" t="s">
        <v>86</v>
      </c>
      <c r="I5" s="103"/>
      <c r="J5" s="56" t="s">
        <v>9</v>
      </c>
      <c r="K5" s="51"/>
      <c r="L5" s="52"/>
      <c r="M5" s="52" t="s">
        <v>10</v>
      </c>
      <c r="N5" s="57" t="s">
        <v>86</v>
      </c>
    </row>
    <row r="6" spans="1:14">
      <c r="A6" s="83" t="s">
        <v>87</v>
      </c>
      <c r="B6" s="60" t="s">
        <v>13</v>
      </c>
      <c r="C6" s="84" t="s">
        <v>88</v>
      </c>
      <c r="D6" s="85">
        <v>2580</v>
      </c>
      <c r="E6" s="85"/>
      <c r="F6" s="86">
        <f>D6-E6</f>
        <v>2580</v>
      </c>
      <c r="G6" s="62"/>
      <c r="H6" s="80"/>
      <c r="I6" s="104"/>
      <c r="J6" s="85"/>
      <c r="K6" s="86"/>
      <c r="L6" s="59"/>
      <c r="M6" s="62"/>
      <c r="N6" s="80"/>
    </row>
    <row r="7" spans="1:14">
      <c r="A7" s="83"/>
      <c r="B7" s="60"/>
      <c r="C7" s="84" t="s">
        <v>89</v>
      </c>
      <c r="D7" s="85">
        <v>0.57199999999999995</v>
      </c>
      <c r="E7" s="85"/>
      <c r="F7" s="86">
        <f t="shared" ref="F7:F8" si="0">D7-E7</f>
        <v>0.57199999999999995</v>
      </c>
      <c r="G7" s="62"/>
      <c r="H7" s="80"/>
      <c r="I7" s="104"/>
      <c r="J7" s="85"/>
      <c r="K7" s="86"/>
      <c r="L7" s="59"/>
      <c r="M7" s="62"/>
      <c r="N7" s="80"/>
    </row>
    <row r="8" spans="1:14">
      <c r="A8" s="83"/>
      <c r="B8" s="60"/>
      <c r="C8" s="84" t="s">
        <v>90</v>
      </c>
      <c r="D8" s="85"/>
      <c r="E8" s="85">
        <v>5.4</v>
      </c>
      <c r="F8" s="86">
        <f t="shared" si="0"/>
        <v>-5.4</v>
      </c>
      <c r="G8" s="62"/>
      <c r="H8" s="80"/>
      <c r="I8" s="104"/>
      <c r="J8" s="85"/>
      <c r="K8" s="86"/>
      <c r="L8" s="59"/>
      <c r="M8" s="62"/>
      <c r="N8" s="80"/>
    </row>
    <row r="9" spans="1:14">
      <c r="A9" s="78"/>
      <c r="B9" s="108" t="s">
        <v>22</v>
      </c>
      <c r="C9" s="88"/>
      <c r="D9" s="89">
        <f>SUM(D6:D8)</f>
        <v>2580.5720000000001</v>
      </c>
      <c r="E9" s="89">
        <f>SUM(E6:E8)</f>
        <v>5.4</v>
      </c>
      <c r="F9" s="64">
        <f>D9-E9</f>
        <v>2575.172</v>
      </c>
      <c r="G9" s="65">
        <f>F9/E9</f>
        <v>476.8837037037037</v>
      </c>
      <c r="H9" s="66">
        <v>11</v>
      </c>
      <c r="I9" s="105"/>
      <c r="J9" s="89">
        <f>SUM(J6:J6)</f>
        <v>0</v>
      </c>
      <c r="K9" s="63">
        <f>SUM(K6:K6)</f>
        <v>0</v>
      </c>
      <c r="L9" s="64">
        <f>J9-K9</f>
        <v>0</v>
      </c>
      <c r="M9" s="65">
        <v>0</v>
      </c>
      <c r="N9" s="66"/>
    </row>
    <row r="10" spans="1:14">
      <c r="A10" s="67"/>
      <c r="B10" s="68"/>
      <c r="C10" s="90"/>
      <c r="D10" s="91"/>
      <c r="E10" s="91"/>
      <c r="F10" s="70"/>
      <c r="G10" s="71"/>
      <c r="H10" s="72"/>
      <c r="I10" s="106"/>
      <c r="J10" s="91"/>
      <c r="K10" s="69"/>
      <c r="L10" s="70"/>
      <c r="M10" s="71"/>
      <c r="N10" s="72"/>
    </row>
    <row r="11" spans="1:14">
      <c r="A11" s="83" t="s">
        <v>91</v>
      </c>
      <c r="B11" s="60" t="s">
        <v>24</v>
      </c>
      <c r="C11" s="84" t="s">
        <v>92</v>
      </c>
      <c r="D11" s="85">
        <v>9100</v>
      </c>
      <c r="E11" s="85">
        <v>932</v>
      </c>
      <c r="F11" s="86">
        <f>D11-E11</f>
        <v>8168</v>
      </c>
      <c r="G11" s="62"/>
      <c r="H11" s="80"/>
      <c r="I11" s="104"/>
      <c r="J11" s="85"/>
      <c r="K11" s="85"/>
      <c r="L11" s="59"/>
      <c r="M11" s="62"/>
      <c r="N11" s="80"/>
    </row>
    <row r="12" spans="1:14">
      <c r="A12" s="83"/>
      <c r="B12" s="60"/>
      <c r="C12" s="84" t="s">
        <v>93</v>
      </c>
      <c r="D12" s="85">
        <v>-169.8</v>
      </c>
      <c r="E12" s="85"/>
      <c r="F12" s="86">
        <f>D12-E12</f>
        <v>-169.8</v>
      </c>
      <c r="G12" s="62"/>
      <c r="H12" s="80"/>
      <c r="I12" s="104"/>
      <c r="J12" s="85"/>
      <c r="K12" s="85">
        <v>0</v>
      </c>
      <c r="L12" s="59"/>
      <c r="M12" s="62"/>
      <c r="N12" s="80"/>
    </row>
    <row r="13" spans="1:14">
      <c r="A13" s="83"/>
      <c r="B13" s="60"/>
      <c r="C13" s="84" t="s">
        <v>30</v>
      </c>
      <c r="D13" s="85">
        <v>0.05</v>
      </c>
      <c r="E13" s="85">
        <v>10.853</v>
      </c>
      <c r="F13" s="86">
        <f t="shared" ref="F13:F14" si="1">D13-E13</f>
        <v>-10.802999999999999</v>
      </c>
      <c r="G13" s="62"/>
      <c r="H13" s="80"/>
      <c r="I13" s="104"/>
      <c r="J13" s="85">
        <v>2807.442</v>
      </c>
      <c r="K13" s="85">
        <v>79.897000000000006</v>
      </c>
      <c r="L13" s="59"/>
      <c r="M13" s="62"/>
      <c r="N13" s="80"/>
    </row>
    <row r="14" spans="1:14">
      <c r="A14" s="83"/>
      <c r="B14" s="60"/>
      <c r="C14" s="84" t="s">
        <v>94</v>
      </c>
      <c r="D14" s="85">
        <v>1.6279999999999999</v>
      </c>
      <c r="E14" s="85">
        <v>1.127</v>
      </c>
      <c r="F14" s="86">
        <f t="shared" si="1"/>
        <v>0.50099999999999989</v>
      </c>
      <c r="G14" s="62"/>
      <c r="H14" s="80"/>
      <c r="I14" s="104"/>
      <c r="J14" s="85"/>
      <c r="K14" s="85"/>
      <c r="L14" s="59"/>
      <c r="M14" s="62"/>
      <c r="N14" s="80"/>
    </row>
    <row r="15" spans="1:14">
      <c r="A15" s="78"/>
      <c r="B15" s="108" t="s">
        <v>22</v>
      </c>
      <c r="C15" s="88"/>
      <c r="D15" s="89">
        <f>SUM(D11:D14)</f>
        <v>8931.8780000000006</v>
      </c>
      <c r="E15" s="89">
        <f>SUM(E11:E14)</f>
        <v>943.9799999999999</v>
      </c>
      <c r="F15" s="64">
        <f>D15-E15</f>
        <v>7987.898000000001</v>
      </c>
      <c r="G15" s="65">
        <f>F15/E15</f>
        <v>8.4619356342295404</v>
      </c>
      <c r="H15" s="66">
        <v>12</v>
      </c>
      <c r="I15" s="105"/>
      <c r="J15" s="89">
        <f>SUM(J11:J14)</f>
        <v>2807.442</v>
      </c>
      <c r="K15" s="89">
        <f>SUM(K11:K14)</f>
        <v>79.897000000000006</v>
      </c>
      <c r="L15" s="64">
        <f>J15-K15</f>
        <v>2727.5450000000001</v>
      </c>
      <c r="M15" s="65">
        <f>L15/K15</f>
        <v>34.138265516852947</v>
      </c>
      <c r="N15" s="66">
        <v>18</v>
      </c>
    </row>
    <row r="16" spans="1:14">
      <c r="A16" s="67"/>
      <c r="B16" s="68"/>
      <c r="C16" s="90"/>
      <c r="D16" s="91"/>
      <c r="E16" s="69"/>
      <c r="F16" s="70"/>
      <c r="G16" s="71"/>
      <c r="H16" s="72"/>
      <c r="I16" s="106"/>
      <c r="J16" s="91"/>
      <c r="K16" s="69"/>
      <c r="L16" s="70"/>
      <c r="M16" s="71"/>
      <c r="N16" s="72"/>
    </row>
    <row r="17" spans="1:14" ht="26.25">
      <c r="A17" s="83" t="s">
        <v>95</v>
      </c>
      <c r="B17" s="60" t="s">
        <v>34</v>
      </c>
      <c r="C17" s="92" t="s">
        <v>96</v>
      </c>
      <c r="D17" s="85">
        <v>4048.3739999999998</v>
      </c>
      <c r="E17" s="85">
        <v>100</v>
      </c>
      <c r="F17" s="86">
        <f>D17-E17</f>
        <v>3948.3739999999998</v>
      </c>
      <c r="G17" s="62"/>
      <c r="H17" s="80"/>
      <c r="I17" s="104"/>
      <c r="J17" s="85"/>
      <c r="K17" s="85"/>
      <c r="L17" s="59"/>
      <c r="M17" s="62"/>
      <c r="N17" s="80"/>
    </row>
    <row r="18" spans="1:14">
      <c r="A18" s="83"/>
      <c r="B18" s="60"/>
      <c r="C18" s="84" t="s">
        <v>97</v>
      </c>
      <c r="D18" s="85">
        <v>-1</v>
      </c>
      <c r="E18" s="85">
        <v>-1</v>
      </c>
      <c r="F18" s="86">
        <f t="shared" ref="F18:F23" si="2">D18-E18</f>
        <v>0</v>
      </c>
      <c r="G18" s="62"/>
      <c r="H18" s="80"/>
      <c r="I18" s="104"/>
      <c r="J18" s="85"/>
      <c r="K18" s="85"/>
      <c r="L18" s="59"/>
      <c r="M18" s="62"/>
      <c r="N18" s="80"/>
    </row>
    <row r="19" spans="1:14">
      <c r="A19" s="83"/>
      <c r="B19" s="60"/>
      <c r="C19" s="92" t="s">
        <v>98</v>
      </c>
      <c r="D19" s="85">
        <v>-4.4000000000000004</v>
      </c>
      <c r="E19" s="85"/>
      <c r="F19" s="86">
        <f t="shared" si="2"/>
        <v>-4.4000000000000004</v>
      </c>
      <c r="G19" s="62"/>
      <c r="H19" s="80"/>
      <c r="I19" s="104"/>
      <c r="J19" s="85"/>
      <c r="K19" s="86"/>
      <c r="L19" s="59"/>
      <c r="M19" s="62"/>
      <c r="N19" s="80"/>
    </row>
    <row r="20" spans="1:14">
      <c r="A20" s="83"/>
      <c r="B20" s="60"/>
      <c r="C20" s="92" t="s">
        <v>99</v>
      </c>
      <c r="D20" s="85">
        <v>0.23400000000000001</v>
      </c>
      <c r="E20" s="85"/>
      <c r="F20" s="86">
        <f t="shared" si="2"/>
        <v>0.23400000000000001</v>
      </c>
      <c r="G20" s="62"/>
      <c r="H20" s="80"/>
      <c r="I20" s="104"/>
      <c r="J20" s="85"/>
      <c r="K20" s="85"/>
      <c r="L20" s="59"/>
      <c r="M20" s="62"/>
      <c r="N20" s="80"/>
    </row>
    <row r="21" spans="1:14">
      <c r="A21" s="83"/>
      <c r="B21" s="60"/>
      <c r="C21" s="92" t="s">
        <v>48</v>
      </c>
      <c r="D21" s="85">
        <v>0.13500000000000001</v>
      </c>
      <c r="E21" s="85"/>
      <c r="F21" s="86">
        <f t="shared" si="2"/>
        <v>0.13500000000000001</v>
      </c>
      <c r="G21" s="62"/>
      <c r="H21" s="80"/>
      <c r="I21" s="104"/>
      <c r="J21" s="85"/>
      <c r="K21" s="85"/>
      <c r="L21" s="59"/>
      <c r="M21" s="62"/>
      <c r="N21" s="80"/>
    </row>
    <row r="22" spans="1:14">
      <c r="A22" s="83"/>
      <c r="B22" s="60"/>
      <c r="C22" s="92" t="s">
        <v>46</v>
      </c>
      <c r="D22" s="85"/>
      <c r="E22" s="85">
        <v>23</v>
      </c>
      <c r="F22" s="86">
        <f t="shared" si="2"/>
        <v>-23</v>
      </c>
      <c r="G22" s="62"/>
      <c r="H22" s="80"/>
      <c r="I22" s="104"/>
      <c r="J22" s="85"/>
      <c r="K22" s="85"/>
      <c r="L22" s="59"/>
      <c r="M22" s="62"/>
      <c r="N22" s="80"/>
    </row>
    <row r="23" spans="1:14">
      <c r="A23" s="83"/>
      <c r="B23" s="60"/>
      <c r="C23" s="92" t="s">
        <v>100</v>
      </c>
      <c r="D23" s="85">
        <v>55501.538999999997</v>
      </c>
      <c r="E23" s="85">
        <v>45500</v>
      </c>
      <c r="F23" s="86">
        <f t="shared" si="2"/>
        <v>10001.538999999997</v>
      </c>
      <c r="G23" s="62"/>
      <c r="H23" s="80"/>
      <c r="I23" s="104"/>
      <c r="J23" s="85"/>
      <c r="K23" s="86"/>
      <c r="L23" s="59"/>
      <c r="M23" s="62"/>
      <c r="N23" s="80"/>
    </row>
    <row r="24" spans="1:14">
      <c r="A24" s="78"/>
      <c r="B24" s="108" t="s">
        <v>22</v>
      </c>
      <c r="C24" s="88"/>
      <c r="D24" s="89">
        <f>SUM(D17:D23)</f>
        <v>59544.881999999998</v>
      </c>
      <c r="E24" s="89">
        <f>SUM(E17:E23)</f>
        <v>45622</v>
      </c>
      <c r="F24" s="64">
        <f>D24-E24</f>
        <v>13922.881999999998</v>
      </c>
      <c r="G24" s="65">
        <f>F24/E24</f>
        <v>0.30517912410679054</v>
      </c>
      <c r="H24" s="66">
        <v>13</v>
      </c>
      <c r="I24" s="105"/>
      <c r="J24" s="89">
        <f>SUM(J17:J23)</f>
        <v>0</v>
      </c>
      <c r="K24" s="63">
        <f>SUM(K17:K23)</f>
        <v>0</v>
      </c>
      <c r="L24" s="64">
        <f>J24-K24</f>
        <v>0</v>
      </c>
      <c r="M24" s="65">
        <v>0</v>
      </c>
      <c r="N24" s="66"/>
    </row>
    <row r="25" spans="1:14">
      <c r="A25" s="67"/>
      <c r="B25" s="68"/>
      <c r="C25" s="90"/>
      <c r="D25" s="91"/>
      <c r="E25" s="91"/>
      <c r="F25" s="70"/>
      <c r="G25" s="71"/>
      <c r="H25" s="72"/>
      <c r="I25" s="106"/>
      <c r="J25" s="91"/>
      <c r="K25" s="69"/>
      <c r="L25" s="70"/>
      <c r="M25" s="71"/>
      <c r="N25" s="72"/>
    </row>
    <row r="26" spans="1:14">
      <c r="A26" s="83" t="s">
        <v>101</v>
      </c>
      <c r="B26" s="60" t="s">
        <v>51</v>
      </c>
      <c r="C26" s="92" t="s">
        <v>52</v>
      </c>
      <c r="D26" s="85">
        <v>-83.787999999999997</v>
      </c>
      <c r="E26" s="85">
        <v>-72.930000000000007</v>
      </c>
      <c r="F26" s="86">
        <f t="shared" ref="F26:F32" si="3">D26-E26</f>
        <v>-10.85799999999999</v>
      </c>
      <c r="G26" s="62"/>
      <c r="H26" s="80"/>
      <c r="I26" s="104"/>
      <c r="J26" s="85"/>
      <c r="K26" s="86"/>
      <c r="L26" s="59"/>
      <c r="M26" s="62"/>
      <c r="N26" s="80"/>
    </row>
    <row r="27" spans="1:14">
      <c r="A27" s="83"/>
      <c r="B27" s="60"/>
      <c r="C27" s="84" t="s">
        <v>102</v>
      </c>
      <c r="D27" s="85">
        <v>5.9139999999999997</v>
      </c>
      <c r="E27" s="85">
        <v>5.9240000000000004</v>
      </c>
      <c r="F27" s="86">
        <f t="shared" si="3"/>
        <v>-1.0000000000000675E-2</v>
      </c>
      <c r="G27" s="62"/>
      <c r="H27" s="80"/>
      <c r="I27" s="104"/>
      <c r="J27" s="85"/>
      <c r="K27" s="86"/>
      <c r="L27" s="59"/>
      <c r="M27" s="62"/>
      <c r="N27" s="80"/>
    </row>
    <row r="28" spans="1:14">
      <c r="A28" s="83"/>
      <c r="B28" s="60"/>
      <c r="C28" s="84" t="s">
        <v>55</v>
      </c>
      <c r="D28" s="85">
        <v>-4.37</v>
      </c>
      <c r="E28" s="85">
        <v>-7.7830000000000004</v>
      </c>
      <c r="F28" s="86">
        <f t="shared" si="3"/>
        <v>3.4130000000000003</v>
      </c>
      <c r="G28" s="62"/>
      <c r="H28" s="80"/>
      <c r="I28" s="104"/>
      <c r="J28" s="85"/>
      <c r="K28" s="86"/>
      <c r="L28" s="59"/>
      <c r="M28" s="62"/>
      <c r="N28" s="80"/>
    </row>
    <row r="29" spans="1:14">
      <c r="A29" s="83"/>
      <c r="B29" s="60"/>
      <c r="C29" s="84" t="s">
        <v>103</v>
      </c>
      <c r="D29" s="85">
        <v>1.363</v>
      </c>
      <c r="E29" s="85"/>
      <c r="F29" s="86">
        <f t="shared" si="3"/>
        <v>1.363</v>
      </c>
      <c r="G29" s="62"/>
      <c r="H29" s="80"/>
      <c r="I29" s="104"/>
      <c r="J29" s="85"/>
      <c r="K29" s="85"/>
      <c r="L29" s="59"/>
      <c r="M29" s="62"/>
      <c r="N29" s="80"/>
    </row>
    <row r="30" spans="1:14">
      <c r="A30" s="83"/>
      <c r="B30" s="60"/>
      <c r="C30" s="84" t="s">
        <v>104</v>
      </c>
      <c r="D30" s="85">
        <v>9.3390000000000004</v>
      </c>
      <c r="E30" s="85">
        <v>0.64700000000000002</v>
      </c>
      <c r="F30" s="86">
        <f t="shared" si="3"/>
        <v>8.6920000000000002</v>
      </c>
      <c r="G30" s="62"/>
      <c r="H30" s="80"/>
      <c r="I30" s="104"/>
      <c r="J30" s="85">
        <v>0.14599999999999999</v>
      </c>
      <c r="K30" s="85">
        <v>0.51600000000000001</v>
      </c>
      <c r="L30" s="59"/>
      <c r="M30" s="62"/>
      <c r="N30" s="80"/>
    </row>
    <row r="31" spans="1:14">
      <c r="A31" s="83"/>
      <c r="B31" s="60"/>
      <c r="C31" s="84" t="s">
        <v>105</v>
      </c>
      <c r="D31" s="85">
        <v>1543.7449999999999</v>
      </c>
      <c r="E31" s="85">
        <v>345</v>
      </c>
      <c r="F31" s="86">
        <f t="shared" si="3"/>
        <v>1198.7449999999999</v>
      </c>
      <c r="G31" s="62"/>
      <c r="H31" s="80"/>
      <c r="I31" s="104"/>
      <c r="J31" s="85"/>
      <c r="K31" s="86"/>
      <c r="L31" s="59"/>
      <c r="M31" s="62"/>
      <c r="N31" s="80"/>
    </row>
    <row r="32" spans="1:14">
      <c r="A32" s="83"/>
      <c r="B32" s="60"/>
      <c r="C32" s="84" t="s">
        <v>106</v>
      </c>
      <c r="D32" s="85">
        <v>1.2290000000000001</v>
      </c>
      <c r="E32" s="85">
        <v>-1.3260000000000001</v>
      </c>
      <c r="F32" s="86">
        <f t="shared" si="3"/>
        <v>2.5550000000000002</v>
      </c>
      <c r="G32" s="62"/>
      <c r="H32" s="80"/>
      <c r="I32" s="104"/>
      <c r="J32" s="85"/>
      <c r="K32" s="86"/>
      <c r="L32" s="59"/>
      <c r="M32" s="62"/>
      <c r="N32" s="80"/>
    </row>
    <row r="33" spans="1:14">
      <c r="A33" s="78"/>
      <c r="B33" s="108" t="s">
        <v>22</v>
      </c>
      <c r="C33" s="88"/>
      <c r="D33" s="89">
        <f>SUM(D26:D32)</f>
        <v>1473.432</v>
      </c>
      <c r="E33" s="89">
        <f>SUM(E26:E32)</f>
        <v>269.53199999999998</v>
      </c>
      <c r="F33" s="64">
        <f>D33-E33</f>
        <v>1203.9000000000001</v>
      </c>
      <c r="G33" s="65">
        <f>F33/E33</f>
        <v>4.4666310493744721</v>
      </c>
      <c r="H33" s="66">
        <v>14</v>
      </c>
      <c r="I33" s="105"/>
      <c r="J33" s="89">
        <f>SUM(J26:J32)</f>
        <v>0.14599999999999999</v>
      </c>
      <c r="K33" s="63">
        <f>SUM(K26:K32)</f>
        <v>0.51600000000000001</v>
      </c>
      <c r="L33" s="64">
        <f>J33-K33</f>
        <v>-0.37</v>
      </c>
      <c r="M33" s="65">
        <f>L33/K33</f>
        <v>-0.71705426356589141</v>
      </c>
      <c r="N33" s="66"/>
    </row>
    <row r="34" spans="1:14">
      <c r="A34" s="67"/>
      <c r="B34" s="68"/>
      <c r="C34" s="90"/>
      <c r="D34" s="91"/>
      <c r="E34" s="91"/>
      <c r="F34" s="70"/>
      <c r="G34" s="71"/>
      <c r="H34" s="72"/>
      <c r="I34" s="106"/>
      <c r="J34" s="91"/>
      <c r="K34" s="69"/>
      <c r="L34" s="70"/>
      <c r="M34" s="71"/>
      <c r="N34" s="72"/>
    </row>
    <row r="35" spans="1:14">
      <c r="A35" s="83" t="s">
        <v>107</v>
      </c>
      <c r="B35" s="60" t="s">
        <v>65</v>
      </c>
      <c r="C35" s="92" t="s">
        <v>66</v>
      </c>
      <c r="D35" s="85">
        <f>107.2+39.415</f>
        <v>146.61500000000001</v>
      </c>
      <c r="E35" s="85">
        <f>2.415+304.608</f>
        <v>307.02300000000002</v>
      </c>
      <c r="F35" s="86">
        <f t="shared" ref="F35" si="4">D35-E35</f>
        <v>-160.40800000000002</v>
      </c>
      <c r="G35" s="62"/>
      <c r="H35" s="80"/>
      <c r="I35" s="104"/>
      <c r="J35" s="85"/>
      <c r="K35" s="85"/>
      <c r="L35" s="59"/>
      <c r="M35" s="62"/>
      <c r="N35" s="80"/>
    </row>
    <row r="36" spans="1:14">
      <c r="A36" s="78"/>
      <c r="B36" s="108" t="s">
        <v>22</v>
      </c>
      <c r="C36" s="88"/>
      <c r="D36" s="89">
        <f>SUM(D35:D35)</f>
        <v>146.61500000000001</v>
      </c>
      <c r="E36" s="89">
        <f>SUM(E35:E35)</f>
        <v>307.02300000000002</v>
      </c>
      <c r="F36" s="64">
        <f>D36-E36</f>
        <v>-160.40800000000002</v>
      </c>
      <c r="G36" s="65">
        <f>F36/E36</f>
        <v>-0.52246248652381089</v>
      </c>
      <c r="H36" s="66">
        <v>15</v>
      </c>
      <c r="I36" s="105"/>
      <c r="J36" s="89">
        <f>SUM(J35:J35)</f>
        <v>0</v>
      </c>
      <c r="K36" s="63">
        <f>SUM(K35:K35)</f>
        <v>0</v>
      </c>
      <c r="L36" s="64">
        <f>J36-K36</f>
        <v>0</v>
      </c>
      <c r="M36" s="65">
        <v>0</v>
      </c>
      <c r="N36" s="66"/>
    </row>
    <row r="37" spans="1:14">
      <c r="A37" s="67"/>
      <c r="B37" s="68"/>
      <c r="C37" s="90"/>
      <c r="D37" s="91"/>
      <c r="E37" s="91"/>
      <c r="F37" s="70"/>
      <c r="G37" s="71"/>
      <c r="H37" s="72"/>
      <c r="I37" s="106"/>
      <c r="J37" s="91"/>
      <c r="K37" s="69"/>
      <c r="L37" s="70"/>
      <c r="M37" s="71"/>
      <c r="N37" s="72"/>
    </row>
    <row r="38" spans="1:14">
      <c r="A38" s="83" t="s">
        <v>108</v>
      </c>
      <c r="B38" s="60" t="s">
        <v>69</v>
      </c>
      <c r="C38" s="84" t="s">
        <v>109</v>
      </c>
      <c r="D38" s="85">
        <v>-0.91200000000000003</v>
      </c>
      <c r="E38" s="85">
        <v>-7.6</v>
      </c>
      <c r="F38" s="86">
        <f t="shared" ref="F38:F39" si="5">D38-E38</f>
        <v>6.6879999999999997</v>
      </c>
      <c r="G38" s="62"/>
      <c r="H38" s="80"/>
      <c r="I38" s="104"/>
      <c r="J38" s="85"/>
      <c r="K38" s="85"/>
      <c r="L38" s="59"/>
      <c r="M38" s="62"/>
      <c r="N38" s="80"/>
    </row>
    <row r="39" spans="1:14">
      <c r="A39" s="83"/>
      <c r="B39" s="60"/>
      <c r="C39" s="84" t="s">
        <v>110</v>
      </c>
      <c r="D39" s="85">
        <v>18.587</v>
      </c>
      <c r="E39" s="85"/>
      <c r="F39" s="86">
        <f t="shared" si="5"/>
        <v>18.587</v>
      </c>
      <c r="G39" s="62"/>
      <c r="H39" s="80"/>
      <c r="I39" s="104"/>
      <c r="J39" s="85"/>
      <c r="K39" s="85"/>
      <c r="L39" s="59"/>
      <c r="M39" s="62"/>
      <c r="N39" s="80"/>
    </row>
    <row r="40" spans="1:14">
      <c r="A40" s="78"/>
      <c r="B40" s="108" t="s">
        <v>22</v>
      </c>
      <c r="C40" s="88"/>
      <c r="D40" s="89">
        <f>SUM(D38:D39)</f>
        <v>17.675000000000001</v>
      </c>
      <c r="E40" s="89">
        <f>SUM(E38:E39)</f>
        <v>-7.6</v>
      </c>
      <c r="F40" s="64">
        <f>D40-E40</f>
        <v>25.274999999999999</v>
      </c>
      <c r="G40" s="65">
        <f>F40/E40</f>
        <v>-3.325657894736842</v>
      </c>
      <c r="H40" s="66">
        <v>16</v>
      </c>
      <c r="I40" s="105"/>
      <c r="J40" s="89">
        <f>SUM(J38:J39)</f>
        <v>0</v>
      </c>
      <c r="K40" s="89">
        <f>SUM(K38:K39)</f>
        <v>0</v>
      </c>
      <c r="L40" s="64">
        <f>J40-K40</f>
        <v>0</v>
      </c>
      <c r="M40" s="65">
        <v>0</v>
      </c>
      <c r="N40" s="66"/>
    </row>
    <row r="41" spans="1:14">
      <c r="A41" s="67"/>
      <c r="B41" s="68"/>
      <c r="C41" s="90"/>
      <c r="D41" s="91"/>
      <c r="E41" s="91"/>
      <c r="F41" s="70"/>
      <c r="G41" s="71"/>
      <c r="H41" s="72"/>
      <c r="I41" s="106"/>
      <c r="J41" s="91"/>
      <c r="K41" s="69"/>
      <c r="L41" s="70"/>
      <c r="M41" s="71"/>
      <c r="N41" s="72"/>
    </row>
    <row r="42" spans="1:14">
      <c r="A42" s="83" t="s">
        <v>111</v>
      </c>
      <c r="B42" s="60" t="s">
        <v>112</v>
      </c>
      <c r="C42" s="84" t="s">
        <v>112</v>
      </c>
      <c r="D42" s="85">
        <v>1288</v>
      </c>
      <c r="E42" s="85">
        <v>1243</v>
      </c>
      <c r="F42" s="86">
        <f t="shared" ref="F42" si="6">D42-E42</f>
        <v>45</v>
      </c>
      <c r="G42" s="62"/>
      <c r="H42" s="80"/>
      <c r="I42" s="104"/>
      <c r="J42" s="85"/>
      <c r="K42" s="86"/>
      <c r="L42" s="59"/>
      <c r="M42" s="62"/>
      <c r="N42" s="80"/>
    </row>
    <row r="43" spans="1:14">
      <c r="A43" s="78"/>
      <c r="B43" s="108" t="s">
        <v>22</v>
      </c>
      <c r="C43" s="88"/>
      <c r="D43" s="89">
        <f>SUM(D42:D42)</f>
        <v>1288</v>
      </c>
      <c r="E43" s="89">
        <f>SUM(E42:E42)</f>
        <v>1243</v>
      </c>
      <c r="F43" s="64">
        <f>D43-E43</f>
        <v>45</v>
      </c>
      <c r="G43" s="65">
        <f>F43/E43</f>
        <v>3.6202735317779566E-2</v>
      </c>
      <c r="H43" s="66"/>
      <c r="I43" s="105"/>
      <c r="J43" s="89">
        <f>SUM(J42:J42)</f>
        <v>0</v>
      </c>
      <c r="K43" s="63">
        <f>SUM(K42:K42)</f>
        <v>0</v>
      </c>
      <c r="L43" s="64">
        <f>J43-K43</f>
        <v>0</v>
      </c>
      <c r="M43" s="65">
        <v>0</v>
      </c>
      <c r="N43" s="66"/>
    </row>
    <row r="44" spans="1:14">
      <c r="A44" s="67"/>
      <c r="B44" s="68"/>
      <c r="C44" s="90"/>
      <c r="D44" s="91"/>
      <c r="E44" s="91"/>
      <c r="F44" s="70"/>
      <c r="G44" s="71"/>
      <c r="H44" s="72"/>
      <c r="I44" s="106"/>
      <c r="J44" s="91"/>
      <c r="K44" s="69"/>
      <c r="L44" s="70"/>
      <c r="M44" s="71"/>
      <c r="N44" s="72"/>
    </row>
    <row r="45" spans="1:14">
      <c r="A45" s="83" t="s">
        <v>113</v>
      </c>
      <c r="B45" s="60" t="s">
        <v>75</v>
      </c>
      <c r="C45" s="84" t="s">
        <v>114</v>
      </c>
      <c r="D45" s="85">
        <v>-80</v>
      </c>
      <c r="E45" s="85">
        <v>-80</v>
      </c>
      <c r="F45" s="86">
        <f t="shared" ref="F45" si="7">D45-E45</f>
        <v>0</v>
      </c>
      <c r="G45" s="62"/>
      <c r="H45" s="80"/>
      <c r="I45" s="104"/>
      <c r="J45" s="85"/>
      <c r="K45" s="86"/>
      <c r="L45" s="59"/>
      <c r="M45" s="62"/>
      <c r="N45" s="80"/>
    </row>
    <row r="46" spans="1:14">
      <c r="A46" s="78"/>
      <c r="B46" s="108" t="s">
        <v>22</v>
      </c>
      <c r="C46" s="88"/>
      <c r="D46" s="89">
        <f>SUM(D45:D45)</f>
        <v>-80</v>
      </c>
      <c r="E46" s="89">
        <f>SUM(E45:E45)</f>
        <v>-80</v>
      </c>
      <c r="F46" s="64">
        <f>D46-E46</f>
        <v>0</v>
      </c>
      <c r="G46" s="65">
        <f>F46/E46</f>
        <v>0</v>
      </c>
      <c r="H46" s="66"/>
      <c r="I46" s="105"/>
      <c r="J46" s="89">
        <f>SUM(J45:J45)</f>
        <v>0</v>
      </c>
      <c r="K46" s="63">
        <f>SUM(K45:K45)</f>
        <v>0</v>
      </c>
      <c r="L46" s="64">
        <f>J46-K46</f>
        <v>0</v>
      </c>
      <c r="M46" s="65">
        <v>0</v>
      </c>
      <c r="N46" s="66"/>
    </row>
    <row r="47" spans="1:14">
      <c r="A47" s="67"/>
      <c r="B47" s="68"/>
      <c r="C47" s="90"/>
      <c r="D47" s="91"/>
      <c r="E47" s="91"/>
      <c r="F47" s="70"/>
      <c r="G47" s="71"/>
      <c r="H47" s="72"/>
      <c r="I47" s="106"/>
      <c r="J47" s="91"/>
      <c r="K47" s="69"/>
      <c r="L47" s="70"/>
      <c r="M47" s="71"/>
      <c r="N47" s="72"/>
    </row>
    <row r="48" spans="1:14" ht="26.25">
      <c r="A48" s="83" t="s">
        <v>115</v>
      </c>
      <c r="B48" s="60" t="s">
        <v>116</v>
      </c>
      <c r="C48" s="84" t="s">
        <v>117</v>
      </c>
      <c r="D48" s="85">
        <v>3500</v>
      </c>
      <c r="E48" s="85">
        <v>32510</v>
      </c>
      <c r="F48" s="86">
        <f t="shared" ref="F48:F50" si="8">D48-E48</f>
        <v>-29010</v>
      </c>
      <c r="G48" s="62"/>
      <c r="H48" s="80"/>
      <c r="I48" s="104"/>
      <c r="J48" s="85"/>
      <c r="K48" s="86"/>
      <c r="L48" s="59"/>
      <c r="M48" s="62"/>
      <c r="N48" s="80"/>
    </row>
    <row r="49" spans="1:14">
      <c r="A49" s="83"/>
      <c r="B49" s="60"/>
      <c r="C49" s="84" t="s">
        <v>118</v>
      </c>
      <c r="D49" s="85">
        <v>72</v>
      </c>
      <c r="E49" s="85">
        <v>190</v>
      </c>
      <c r="F49" s="86">
        <f t="shared" si="8"/>
        <v>-118</v>
      </c>
      <c r="G49" s="62"/>
      <c r="H49" s="80"/>
      <c r="I49" s="104"/>
      <c r="J49" s="85"/>
      <c r="K49" s="86"/>
      <c r="L49" s="59"/>
      <c r="M49" s="62"/>
      <c r="N49" s="80"/>
    </row>
    <row r="50" spans="1:14">
      <c r="A50" s="83"/>
      <c r="B50" s="60"/>
      <c r="C50" s="84" t="s">
        <v>119</v>
      </c>
      <c r="D50" s="85"/>
      <c r="E50" s="85">
        <v>15</v>
      </c>
      <c r="F50" s="86">
        <f t="shared" si="8"/>
        <v>-15</v>
      </c>
      <c r="G50" s="62"/>
      <c r="H50" s="80"/>
      <c r="I50" s="104"/>
      <c r="J50" s="85"/>
      <c r="K50" s="86"/>
      <c r="L50" s="59"/>
      <c r="M50" s="62"/>
      <c r="N50" s="80"/>
    </row>
    <row r="51" spans="1:14">
      <c r="A51" s="78"/>
      <c r="B51" s="108" t="s">
        <v>22</v>
      </c>
      <c r="C51" s="88"/>
      <c r="D51" s="89">
        <f>SUM(D48:D50)</f>
        <v>3572</v>
      </c>
      <c r="E51" s="63">
        <f>SUM(E48:E50)</f>
        <v>32715</v>
      </c>
      <c r="F51" s="64">
        <f>D51-E51</f>
        <v>-29143</v>
      </c>
      <c r="G51" s="65">
        <f>F51/E51</f>
        <v>-0.89081461103469362</v>
      </c>
      <c r="H51" s="66">
        <v>17</v>
      </c>
      <c r="I51" s="105"/>
      <c r="J51" s="89">
        <f>SUM(J48:J50)</f>
        <v>0</v>
      </c>
      <c r="K51" s="63">
        <f>SUM(K48:K50)</f>
        <v>0</v>
      </c>
      <c r="L51" s="64">
        <f>J51-K51</f>
        <v>0</v>
      </c>
      <c r="M51" s="65">
        <v>0</v>
      </c>
      <c r="N51" s="66"/>
    </row>
    <row r="52" spans="1:14">
      <c r="A52" s="67"/>
      <c r="B52" s="68"/>
      <c r="C52" s="90"/>
      <c r="D52" s="91"/>
      <c r="E52" s="91"/>
      <c r="F52" s="70"/>
      <c r="G52" s="71"/>
      <c r="H52" s="72"/>
      <c r="I52" s="106"/>
      <c r="J52" s="91"/>
      <c r="K52" s="69"/>
      <c r="L52" s="70"/>
      <c r="M52" s="71"/>
      <c r="N52" s="72"/>
    </row>
    <row r="53" spans="1:14">
      <c r="A53" s="78"/>
      <c r="B53" s="79" t="s">
        <v>83</v>
      </c>
      <c r="C53" s="88"/>
      <c r="D53" s="63">
        <f>D9+D15+D24+D33+D36+D40+D46+D43+D51</f>
        <v>77475.054000000004</v>
      </c>
      <c r="E53" s="63">
        <f>E9+E15+E24+E33+E36+E40+E46+E43+E51</f>
        <v>81018.334999999992</v>
      </c>
      <c r="F53" s="64">
        <f>D53-E53</f>
        <v>-3543.2809999999881</v>
      </c>
      <c r="G53" s="65">
        <f>F53/E53</f>
        <v>-4.3734310264460369E-2</v>
      </c>
      <c r="H53" s="119"/>
      <c r="I53" s="120"/>
      <c r="J53" s="63">
        <f>J9+J15+J24+J33+J36+J40+J46+J43+J51</f>
        <v>2807.5880000000002</v>
      </c>
      <c r="K53" s="63">
        <f>K9+K15+K24+K33+K36+K40+K46+K43+K51</f>
        <v>80.413000000000011</v>
      </c>
      <c r="L53" s="64">
        <f>J53-K53</f>
        <v>2727.1750000000002</v>
      </c>
      <c r="M53" s="65">
        <f>L53/K53</f>
        <v>33.914603360153208</v>
      </c>
      <c r="N53" s="66"/>
    </row>
    <row r="54" spans="1:14">
      <c r="B54" s="2"/>
    </row>
    <row r="55" spans="1:14">
      <c r="B55" s="2"/>
    </row>
    <row r="56" spans="1:14">
      <c r="B56" s="2"/>
    </row>
    <row r="57" spans="1:14">
      <c r="B57" s="2"/>
    </row>
    <row r="58" spans="1:14">
      <c r="B58" s="2"/>
    </row>
    <row r="59" spans="1:14">
      <c r="B59" s="2"/>
    </row>
    <row r="60" spans="1:14">
      <c r="B60" s="2"/>
    </row>
    <row r="61" spans="1:14">
      <c r="B61" s="2"/>
    </row>
    <row r="62" spans="1:14">
      <c r="B62" s="2"/>
    </row>
    <row r="63" spans="1:14">
      <c r="B63" s="2"/>
    </row>
    <row r="64" spans="1:14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9">
      <c r="B81" s="2"/>
    </row>
    <row r="82" spans="2:9">
      <c r="B82" s="2"/>
    </row>
    <row r="83" spans="2:9">
      <c r="B83" s="2"/>
    </row>
    <row r="84" spans="2:9">
      <c r="B84" s="2"/>
    </row>
    <row r="85" spans="2:9">
      <c r="B85" s="2"/>
    </row>
    <row r="86" spans="2:9">
      <c r="B86" s="2"/>
    </row>
    <row r="87" spans="2:9">
      <c r="B87" s="2"/>
    </row>
    <row r="88" spans="2:9">
      <c r="B88" s="2"/>
      <c r="I88" s="1"/>
    </row>
    <row r="89" spans="2:9">
      <c r="B89" s="2"/>
      <c r="I89" s="1"/>
    </row>
    <row r="90" spans="2:9">
      <c r="B90" s="2"/>
      <c r="I90" s="1"/>
    </row>
    <row r="91" spans="2:9">
      <c r="B91" s="2"/>
      <c r="I91" s="1"/>
    </row>
    <row r="92" spans="2:9">
      <c r="B92" s="2"/>
      <c r="I92" s="1"/>
    </row>
    <row r="93" spans="2:9">
      <c r="B93" s="2"/>
      <c r="I93" s="1"/>
    </row>
    <row r="94" spans="2:9">
      <c r="I94" s="1"/>
    </row>
    <row r="95" spans="2:9">
      <c r="I95" s="1"/>
    </row>
    <row r="96" spans="2:9">
      <c r="I96" s="1"/>
    </row>
    <row r="97" spans="9:9">
      <c r="I97" s="1"/>
    </row>
    <row r="98" spans="9:9">
      <c r="I98" s="1"/>
    </row>
    <row r="99" spans="9:9">
      <c r="I99" s="1"/>
    </row>
    <row r="100" spans="9:9">
      <c r="I100" s="1"/>
    </row>
    <row r="101" spans="9:9">
      <c r="I101" s="1"/>
    </row>
    <row r="102" spans="9:9">
      <c r="I102" s="1"/>
    </row>
    <row r="103" spans="9:9">
      <c r="I103" s="1"/>
    </row>
    <row r="104" spans="9:9">
      <c r="I104" s="1"/>
    </row>
    <row r="105" spans="9:9">
      <c r="I105" s="1"/>
    </row>
    <row r="106" spans="9:9">
      <c r="I106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765F-5788-4DD3-8D55-5B8C716DF2EF}">
  <sheetPr codeName="Sheet3">
    <pageSetUpPr fitToPage="1"/>
  </sheetPr>
  <dimension ref="A2:G53"/>
  <sheetViews>
    <sheetView zoomScale="80" zoomScaleNormal="80" zoomScaleSheetLayoutView="70" workbookViewId="0">
      <selection activeCell="D12" sqref="D12"/>
    </sheetView>
  </sheetViews>
  <sheetFormatPr defaultRowHeight="15"/>
  <cols>
    <col min="1" max="1" width="100.28515625" bestFit="1" customWidth="1"/>
    <col min="2" max="2" width="8.85546875" bestFit="1" customWidth="1"/>
    <col min="3" max="3" width="11.42578125" customWidth="1"/>
    <col min="4" max="4" width="13.140625" customWidth="1"/>
    <col min="5" max="5" width="12" customWidth="1"/>
  </cols>
  <sheetData>
    <row r="2" spans="1:7" ht="18.75">
      <c r="A2" s="36" t="s">
        <v>120</v>
      </c>
    </row>
    <row r="3" spans="1:7" ht="18.75">
      <c r="B3" s="36" t="s">
        <v>121</v>
      </c>
      <c r="E3" s="23" t="s">
        <v>9</v>
      </c>
      <c r="F3" s="34"/>
    </row>
    <row r="4" spans="1:7" ht="30">
      <c r="B4" s="113" t="s">
        <v>122</v>
      </c>
      <c r="C4" s="113" t="s">
        <v>123</v>
      </c>
      <c r="D4" s="114" t="s">
        <v>124</v>
      </c>
      <c r="E4" s="114" t="s">
        <v>125</v>
      </c>
      <c r="F4" s="121"/>
    </row>
    <row r="5" spans="1:7">
      <c r="B5" s="115"/>
      <c r="C5" s="115"/>
      <c r="D5" s="115"/>
      <c r="E5" s="115"/>
      <c r="F5" s="34"/>
    </row>
    <row r="6" spans="1:7" ht="18.75">
      <c r="A6" s="36" t="s">
        <v>126</v>
      </c>
      <c r="B6" s="116">
        <v>418.5</v>
      </c>
      <c r="C6" s="116">
        <v>1624.5350000000001</v>
      </c>
      <c r="D6" s="111">
        <f>SUM(B6:C6)</f>
        <v>2043.0350000000001</v>
      </c>
      <c r="E6" s="116">
        <v>10876</v>
      </c>
      <c r="F6" s="34"/>
    </row>
    <row r="7" spans="1:7">
      <c r="B7" s="111"/>
      <c r="C7" s="111"/>
      <c r="D7" s="111"/>
      <c r="E7" s="111"/>
      <c r="F7" s="34"/>
    </row>
    <row r="8" spans="1:7">
      <c r="A8" s="34"/>
      <c r="B8" s="112"/>
      <c r="C8" s="112"/>
      <c r="D8" s="112"/>
      <c r="E8" s="112"/>
      <c r="F8" s="34"/>
    </row>
    <row r="9" spans="1:7">
      <c r="B9" s="111"/>
      <c r="C9" s="111"/>
      <c r="D9" s="111"/>
      <c r="E9" s="111"/>
      <c r="F9" s="34"/>
    </row>
    <row r="10" spans="1:7" ht="18.75">
      <c r="A10" s="36" t="s">
        <v>127</v>
      </c>
      <c r="B10" s="111"/>
      <c r="C10" s="111"/>
      <c r="D10" s="111"/>
      <c r="E10" s="111"/>
      <c r="F10" s="34"/>
    </row>
    <row r="11" spans="1:7">
      <c r="A11" s="23"/>
      <c r="B11" s="111"/>
      <c r="C11" s="111"/>
      <c r="D11" s="111"/>
      <c r="E11" s="111"/>
      <c r="F11" s="34"/>
    </row>
    <row r="12" spans="1:7">
      <c r="A12" t="s">
        <v>128</v>
      </c>
      <c r="B12" s="111">
        <v>18.202000000000002</v>
      </c>
      <c r="C12" s="111">
        <v>39.350999999999999</v>
      </c>
      <c r="D12" s="111">
        <f>SUM(B12:C12)</f>
        <v>57.552999999999997</v>
      </c>
      <c r="E12" s="111"/>
      <c r="F12" s="34"/>
      <c r="G12" s="118"/>
    </row>
    <row r="13" spans="1:7">
      <c r="A13" t="s">
        <v>129</v>
      </c>
      <c r="B13" s="111"/>
      <c r="C13" s="111"/>
      <c r="D13" s="111">
        <f>SUM(B13:C13)</f>
        <v>0</v>
      </c>
      <c r="E13" s="111">
        <v>300</v>
      </c>
      <c r="F13" s="34"/>
      <c r="G13" s="118"/>
    </row>
    <row r="14" spans="1:7">
      <c r="B14" s="111"/>
      <c r="C14" s="111"/>
      <c r="D14" s="111"/>
      <c r="E14" s="111"/>
      <c r="F14" s="34"/>
      <c r="G14" s="118"/>
    </row>
    <row r="15" spans="1:7" ht="18.75">
      <c r="A15" s="36" t="s">
        <v>130</v>
      </c>
      <c r="B15" s="111"/>
      <c r="C15" s="111"/>
      <c r="D15" s="111"/>
      <c r="E15" s="111"/>
      <c r="F15" s="34"/>
    </row>
    <row r="16" spans="1:7">
      <c r="A16" s="23"/>
      <c r="B16" s="111"/>
      <c r="C16" s="111"/>
      <c r="D16" s="111"/>
      <c r="E16" s="111"/>
      <c r="F16" s="34"/>
    </row>
    <row r="17" spans="1:7">
      <c r="A17" t="s">
        <v>131</v>
      </c>
      <c r="B17" s="111"/>
      <c r="C17" s="111"/>
      <c r="D17" s="111"/>
      <c r="E17" s="111">
        <v>400</v>
      </c>
      <c r="F17" s="34"/>
      <c r="G17" s="118"/>
    </row>
    <row r="18" spans="1:7">
      <c r="A18" t="s">
        <v>132</v>
      </c>
      <c r="B18" s="111">
        <f>-B12</f>
        <v>-18.202000000000002</v>
      </c>
      <c r="C18" s="111">
        <f>-C12</f>
        <v>-39.350999999999999</v>
      </c>
      <c r="D18" s="111">
        <f>SUM(B18:C18)</f>
        <v>-57.552999999999997</v>
      </c>
      <c r="E18" s="111"/>
      <c r="F18" s="34"/>
      <c r="G18" s="118"/>
    </row>
    <row r="19" spans="1:7">
      <c r="A19" t="s">
        <v>133</v>
      </c>
      <c r="B19" s="111"/>
      <c r="C19" s="111"/>
      <c r="D19" s="111"/>
      <c r="E19" s="111">
        <v>-2774</v>
      </c>
      <c r="F19" s="34"/>
      <c r="G19" s="118"/>
    </row>
    <row r="20" spans="1:7">
      <c r="A20" t="s">
        <v>134</v>
      </c>
      <c r="B20" s="111"/>
      <c r="C20" s="111">
        <v>-21.9</v>
      </c>
      <c r="D20" s="111">
        <f>SUM(B20:C20)</f>
        <v>-21.9</v>
      </c>
      <c r="E20" s="111"/>
      <c r="F20" s="34"/>
      <c r="G20" s="118"/>
    </row>
    <row r="21" spans="1:7">
      <c r="B21" s="111"/>
      <c r="C21" s="111"/>
      <c r="D21" s="111"/>
      <c r="E21" s="111"/>
      <c r="F21" s="34"/>
    </row>
    <row r="22" spans="1:7" ht="18.75">
      <c r="A22" s="36" t="s">
        <v>135</v>
      </c>
      <c r="B22" s="111"/>
      <c r="C22" s="111"/>
      <c r="D22" s="111"/>
      <c r="E22" s="111"/>
      <c r="F22" s="34"/>
    </row>
    <row r="23" spans="1:7">
      <c r="A23" s="23"/>
      <c r="B23" s="111"/>
      <c r="C23" s="111"/>
      <c r="D23" s="111"/>
      <c r="E23" s="111"/>
      <c r="F23" s="34"/>
    </row>
    <row r="24" spans="1:7">
      <c r="A24" s="24" t="s">
        <v>136</v>
      </c>
      <c r="B24" s="111"/>
      <c r="C24" s="111"/>
      <c r="D24" s="111"/>
      <c r="E24" s="111"/>
      <c r="F24" s="34"/>
    </row>
    <row r="25" spans="1:7">
      <c r="A25" t="s">
        <v>137</v>
      </c>
      <c r="B25" s="111"/>
      <c r="C25" s="111">
        <v>-0.12</v>
      </c>
      <c r="D25" s="111">
        <f>SUM(B25:C25)</f>
        <v>-0.12</v>
      </c>
      <c r="E25" s="111"/>
      <c r="F25" s="34"/>
    </row>
    <row r="26" spans="1:7">
      <c r="A26" s="23"/>
      <c r="B26" s="111"/>
      <c r="C26" s="111"/>
      <c r="D26" s="111"/>
      <c r="E26" s="111"/>
      <c r="F26" s="34"/>
    </row>
    <row r="27" spans="1:7">
      <c r="A27" s="24" t="s">
        <v>138</v>
      </c>
      <c r="B27" s="111"/>
      <c r="C27" s="111"/>
      <c r="D27" s="111"/>
      <c r="E27" s="111"/>
      <c r="F27" s="34"/>
    </row>
    <row r="28" spans="1:7">
      <c r="A28" s="133" t="s">
        <v>139</v>
      </c>
      <c r="B28" s="111"/>
      <c r="C28" s="111"/>
      <c r="D28" s="111"/>
      <c r="E28" s="111">
        <v>-10.55</v>
      </c>
      <c r="F28" s="34"/>
    </row>
    <row r="29" spans="1:7" ht="30">
      <c r="A29" s="133" t="s">
        <v>140</v>
      </c>
      <c r="B29" s="111"/>
      <c r="C29" s="111"/>
      <c r="D29" s="111"/>
      <c r="E29" s="111">
        <v>-12.36</v>
      </c>
      <c r="F29" s="34"/>
    </row>
    <row r="30" spans="1:7" ht="30">
      <c r="A30" s="133" t="s">
        <v>141</v>
      </c>
      <c r="B30" s="111"/>
      <c r="C30" s="111"/>
      <c r="D30" s="111"/>
      <c r="E30" s="111">
        <v>-12.36</v>
      </c>
      <c r="F30" s="34"/>
    </row>
    <row r="31" spans="1:7" ht="30">
      <c r="A31" s="133" t="s">
        <v>142</v>
      </c>
      <c r="B31" s="111"/>
      <c r="C31" s="111"/>
      <c r="D31" s="111"/>
      <c r="E31" s="111">
        <v>-26.163</v>
      </c>
      <c r="F31" s="34"/>
    </row>
    <row r="32" spans="1:7" ht="30">
      <c r="A32" s="133" t="s">
        <v>143</v>
      </c>
      <c r="B32" s="111"/>
      <c r="C32" s="111"/>
      <c r="D32" s="111"/>
      <c r="E32" s="111">
        <v>-35.802</v>
      </c>
      <c r="F32" s="34"/>
    </row>
    <row r="33" spans="1:7" ht="30">
      <c r="A33" s="133" t="s">
        <v>144</v>
      </c>
      <c r="B33" s="111"/>
      <c r="C33" s="111"/>
      <c r="D33" s="111"/>
      <c r="E33" s="111">
        <v>-58.704999999999998</v>
      </c>
      <c r="F33" s="34"/>
    </row>
    <row r="34" spans="1:7" ht="30">
      <c r="A34" s="133" t="s">
        <v>145</v>
      </c>
      <c r="B34" s="111"/>
      <c r="C34" s="111"/>
      <c r="D34" s="111"/>
      <c r="E34" s="111">
        <v>-14.455</v>
      </c>
      <c r="F34" s="34"/>
    </row>
    <row r="35" spans="1:7" ht="30">
      <c r="A35" s="133" t="s">
        <v>146</v>
      </c>
      <c r="B35" s="111"/>
      <c r="C35" s="111"/>
      <c r="D35" s="111"/>
      <c r="E35" s="111">
        <v>-13.901999999999999</v>
      </c>
      <c r="F35" s="34"/>
    </row>
    <row r="36" spans="1:7" ht="30">
      <c r="A36" s="133" t="s">
        <v>143</v>
      </c>
      <c r="B36" s="111"/>
      <c r="C36" s="111"/>
      <c r="D36" s="111"/>
      <c r="E36" s="111">
        <v>-23.01</v>
      </c>
      <c r="F36" s="34"/>
    </row>
    <row r="37" spans="1:7" ht="30">
      <c r="A37" s="133" t="s">
        <v>142</v>
      </c>
      <c r="B37" s="111"/>
      <c r="C37" s="111"/>
      <c r="D37" s="111"/>
      <c r="E37" s="111">
        <v>-16.815000000000001</v>
      </c>
      <c r="F37" s="34"/>
    </row>
    <row r="38" spans="1:7" ht="30">
      <c r="A38" s="133" t="s">
        <v>147</v>
      </c>
      <c r="B38" s="111"/>
      <c r="C38" s="111"/>
      <c r="D38" s="111"/>
      <c r="E38" s="111">
        <v>-14.198</v>
      </c>
      <c r="F38" s="34"/>
    </row>
    <row r="39" spans="1:7" ht="30">
      <c r="A39" s="133" t="s">
        <v>148</v>
      </c>
      <c r="B39" s="111"/>
      <c r="C39" s="111"/>
      <c r="D39" s="111"/>
      <c r="E39" s="111">
        <v>-16.488</v>
      </c>
      <c r="F39" s="34"/>
    </row>
    <row r="40" spans="1:7">
      <c r="A40" s="133" t="s">
        <v>149</v>
      </c>
      <c r="B40" s="111"/>
      <c r="C40" s="111">
        <v>-0.11</v>
      </c>
      <c r="D40" s="111">
        <f t="shared" ref="D40:D45" si="0">SUM(B40:C40)</f>
        <v>-0.11</v>
      </c>
      <c r="E40" s="111"/>
      <c r="F40" s="34"/>
    </row>
    <row r="41" spans="1:7">
      <c r="A41" s="133" t="s">
        <v>150</v>
      </c>
      <c r="B41" s="111"/>
      <c r="C41" s="111">
        <v>-0.36199999999999999</v>
      </c>
      <c r="D41" s="111">
        <f t="shared" si="0"/>
        <v>-0.36199999999999999</v>
      </c>
      <c r="E41" s="111"/>
      <c r="F41" s="34"/>
    </row>
    <row r="42" spans="1:7">
      <c r="A42" s="133" t="s">
        <v>151</v>
      </c>
      <c r="B42" s="111">
        <v>-0.71299999999999997</v>
      </c>
      <c r="C42" s="111"/>
      <c r="D42" s="111">
        <f t="shared" si="0"/>
        <v>-0.71299999999999997</v>
      </c>
      <c r="E42" s="111"/>
      <c r="F42" s="34"/>
    </row>
    <row r="43" spans="1:7">
      <c r="A43" s="133" t="s">
        <v>152</v>
      </c>
      <c r="B43" s="111"/>
      <c r="C43" s="111">
        <v>0.75</v>
      </c>
      <c r="D43" s="111">
        <f t="shared" si="0"/>
        <v>0.75</v>
      </c>
      <c r="E43" s="111"/>
      <c r="F43" s="34"/>
    </row>
    <row r="44" spans="1:7">
      <c r="A44" t="s">
        <v>153</v>
      </c>
      <c r="B44" s="111">
        <v>0.29799999999999999</v>
      </c>
      <c r="C44" s="111"/>
      <c r="D44" s="111">
        <f t="shared" si="0"/>
        <v>0.29799999999999999</v>
      </c>
      <c r="E44" s="111"/>
      <c r="F44" s="34"/>
    </row>
    <row r="45" spans="1:7">
      <c r="A45" t="s">
        <v>154</v>
      </c>
      <c r="B45" s="111">
        <v>0.16</v>
      </c>
      <c r="C45" s="111"/>
      <c r="D45" s="111">
        <f t="shared" si="0"/>
        <v>0.16</v>
      </c>
      <c r="E45" s="111"/>
      <c r="F45" s="34"/>
    </row>
    <row r="46" spans="1:7">
      <c r="B46" s="111"/>
      <c r="C46" s="111"/>
      <c r="D46" s="111"/>
      <c r="E46" s="111"/>
      <c r="F46" s="34"/>
      <c r="G46" s="118"/>
    </row>
    <row r="47" spans="1:7" ht="18.75">
      <c r="A47" s="107" t="s">
        <v>155</v>
      </c>
      <c r="B47" s="117">
        <f>SUM(B6:B46)</f>
        <v>418.245</v>
      </c>
      <c r="C47" s="117">
        <f>SUM(C6:C46)</f>
        <v>1602.7929999999999</v>
      </c>
      <c r="D47" s="117">
        <f>SUM(B47:C47)</f>
        <v>2021.038</v>
      </c>
      <c r="E47" s="117">
        <f>SUM(E6:E46)</f>
        <v>8547.1919999999991</v>
      </c>
      <c r="F47" s="35"/>
    </row>
    <row r="48" spans="1:7">
      <c r="B48" s="1"/>
      <c r="C48" s="1"/>
      <c r="D48" s="1"/>
      <c r="E48" s="1"/>
    </row>
    <row r="49" spans="1:5">
      <c r="A49" s="23"/>
      <c r="B49" s="1"/>
      <c r="C49" s="1"/>
      <c r="D49" s="1"/>
      <c r="E49" s="1"/>
    </row>
    <row r="50" spans="1:5">
      <c r="B50" s="1"/>
      <c r="D50" s="1"/>
      <c r="E50" s="1"/>
    </row>
    <row r="53" spans="1:5">
      <c r="A53" s="132"/>
      <c r="C53" s="1"/>
      <c r="D53" s="1"/>
    </row>
  </sheetData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3CEB-5D2C-438B-BF65-539EE278098D}">
  <sheetPr codeName="Sheet4"/>
  <dimension ref="A1"/>
  <sheetViews>
    <sheetView topLeftCell="A28" workbookViewId="0">
      <selection activeCell="G46" sqref="G46"/>
    </sheetView>
  </sheetViews>
  <sheetFormatPr defaultRowHeight="15"/>
  <sheetData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BB5F-8EE7-4238-8670-C390006DA5A6}">
  <sheetPr codeName="Sheet5"/>
  <dimension ref="A1:M53"/>
  <sheetViews>
    <sheetView workbookViewId="0">
      <selection activeCell="K54" sqref="K54"/>
    </sheetView>
  </sheetViews>
  <sheetFormatPr defaultRowHeight="15"/>
  <cols>
    <col min="1" max="1" width="47" customWidth="1"/>
  </cols>
  <sheetData>
    <row r="1" spans="1:12">
      <c r="A1" s="15" t="s">
        <v>156</v>
      </c>
      <c r="B1" s="11" t="s">
        <v>157</v>
      </c>
      <c r="C1" s="16">
        <v>560</v>
      </c>
      <c r="D1" s="10" t="s">
        <v>157</v>
      </c>
      <c r="E1" s="12" t="s">
        <v>157</v>
      </c>
      <c r="F1" s="16">
        <v>55.160000000000004</v>
      </c>
    </row>
    <row r="2" spans="1:12" ht="47.25" customHeight="1">
      <c r="A2" s="7" t="s">
        <v>158</v>
      </c>
      <c r="B2" s="6" t="s">
        <v>159</v>
      </c>
      <c r="C2" s="14">
        <v>53</v>
      </c>
      <c r="D2" s="5" t="s">
        <v>157</v>
      </c>
      <c r="E2" s="13">
        <v>9.8500000000000004E-2</v>
      </c>
      <c r="F2" s="9">
        <v>5.2205000000000004</v>
      </c>
    </row>
    <row r="3" spans="1:12" ht="28.5" customHeight="1">
      <c r="A3" s="7" t="s">
        <v>160</v>
      </c>
      <c r="B3" s="6" t="s">
        <v>159</v>
      </c>
      <c r="C3" s="14">
        <v>160</v>
      </c>
      <c r="D3" s="5" t="s">
        <v>157</v>
      </c>
      <c r="E3" s="13">
        <v>9.8500000000000004E-2</v>
      </c>
      <c r="F3" s="9">
        <v>15.760000000000002</v>
      </c>
    </row>
    <row r="4" spans="1:12">
      <c r="A4" s="17" t="s">
        <v>161</v>
      </c>
      <c r="B4" s="8" t="s">
        <v>159</v>
      </c>
      <c r="C4" s="14">
        <v>110</v>
      </c>
      <c r="D4" s="5" t="s">
        <v>157</v>
      </c>
      <c r="E4" s="13">
        <v>9.8500000000000004E-2</v>
      </c>
      <c r="F4" s="9">
        <v>10.835000000000001</v>
      </c>
    </row>
    <row r="5" spans="1:12" ht="20.25" customHeight="1">
      <c r="A5" s="7" t="s">
        <v>162</v>
      </c>
      <c r="B5" s="6" t="s">
        <v>159</v>
      </c>
      <c r="C5" s="14">
        <v>10</v>
      </c>
      <c r="D5" s="5" t="s">
        <v>157</v>
      </c>
      <c r="E5" s="13">
        <v>9.8500000000000004E-2</v>
      </c>
      <c r="F5" s="9">
        <v>0.9850000000000001</v>
      </c>
    </row>
    <row r="6" spans="1:12" ht="13.5" customHeight="1">
      <c r="A6" s="7" t="s">
        <v>163</v>
      </c>
      <c r="B6" s="6" t="s">
        <v>159</v>
      </c>
      <c r="C6" s="14">
        <v>202.5</v>
      </c>
      <c r="D6" s="5" t="s">
        <v>157</v>
      </c>
      <c r="E6" s="13">
        <v>9.8500000000000004E-2</v>
      </c>
      <c r="F6" s="9">
        <v>19.946249999999999</v>
      </c>
    </row>
    <row r="7" spans="1:12" ht="15.75" customHeight="1">
      <c r="A7" s="7" t="s">
        <v>164</v>
      </c>
      <c r="B7" s="6" t="s">
        <v>159</v>
      </c>
      <c r="C7" s="14">
        <v>3</v>
      </c>
      <c r="D7" s="5" t="s">
        <v>157</v>
      </c>
      <c r="E7" s="13">
        <v>9.8500000000000004E-2</v>
      </c>
      <c r="F7" s="9">
        <v>0.29549999999999998</v>
      </c>
    </row>
    <row r="8" spans="1:12" ht="24" customHeight="1">
      <c r="A8" s="7" t="s">
        <v>165</v>
      </c>
      <c r="B8" s="6" t="s">
        <v>159</v>
      </c>
      <c r="C8" s="14">
        <v>21.5</v>
      </c>
      <c r="D8" s="5" t="s">
        <v>157</v>
      </c>
      <c r="E8" s="13">
        <v>9.8500000000000004E-2</v>
      </c>
      <c r="F8" s="9">
        <v>2.11775</v>
      </c>
    </row>
    <row r="11" spans="1:12">
      <c r="A11" s="15" t="s">
        <v>166</v>
      </c>
      <c r="B11" s="11" t="s">
        <v>157</v>
      </c>
      <c r="C11" s="14" t="s">
        <v>157</v>
      </c>
      <c r="D11" s="16"/>
      <c r="E11" s="16">
        <v>73.3</v>
      </c>
      <c r="F11" s="16"/>
      <c r="G11" s="5" t="s">
        <v>157</v>
      </c>
      <c r="H11" s="18" t="s">
        <v>157</v>
      </c>
      <c r="I11" s="14" t="s">
        <v>157</v>
      </c>
      <c r="J11" s="16"/>
      <c r="K11" s="16">
        <v>7.1907299999999994</v>
      </c>
      <c r="L11" s="16"/>
    </row>
    <row r="12" spans="1:12">
      <c r="A12" s="19" t="s">
        <v>167</v>
      </c>
      <c r="B12" s="8" t="s">
        <v>159</v>
      </c>
      <c r="C12" s="14" t="s">
        <v>157</v>
      </c>
      <c r="D12" s="14"/>
      <c r="E12" s="14">
        <v>50</v>
      </c>
      <c r="F12" s="14"/>
      <c r="G12" s="5" t="s">
        <v>157</v>
      </c>
      <c r="H12" s="18">
        <v>9.8100000000000007E-2</v>
      </c>
      <c r="I12" s="14" t="s">
        <v>157</v>
      </c>
      <c r="J12" s="14"/>
      <c r="K12" s="14">
        <v>4.9050000000000002</v>
      </c>
      <c r="L12" s="14"/>
    </row>
    <row r="13" spans="1:12">
      <c r="A13" s="19" t="s">
        <v>168</v>
      </c>
      <c r="B13" s="8" t="s">
        <v>159</v>
      </c>
      <c r="C13" s="14" t="s">
        <v>157</v>
      </c>
      <c r="D13" s="14"/>
      <c r="E13" s="14">
        <v>17</v>
      </c>
      <c r="F13" s="14"/>
      <c r="G13" s="5" t="s">
        <v>157</v>
      </c>
      <c r="H13" s="18">
        <v>9.8100000000000007E-2</v>
      </c>
      <c r="I13" s="14" t="s">
        <v>157</v>
      </c>
      <c r="J13" s="14"/>
      <c r="K13" s="14">
        <v>1.6677000000000002</v>
      </c>
      <c r="L13" s="14"/>
    </row>
    <row r="14" spans="1:12" ht="26.25">
      <c r="A14" s="19" t="s">
        <v>169</v>
      </c>
      <c r="B14" s="8" t="s">
        <v>159</v>
      </c>
      <c r="C14" s="14" t="s">
        <v>157</v>
      </c>
      <c r="D14" s="14"/>
      <c r="E14" s="14">
        <v>2.2000000000000002</v>
      </c>
      <c r="F14" s="14"/>
      <c r="G14" s="5" t="s">
        <v>157</v>
      </c>
      <c r="H14" s="18">
        <v>9.8100000000000007E-2</v>
      </c>
      <c r="I14" s="14" t="s">
        <v>157</v>
      </c>
      <c r="J14" s="14"/>
      <c r="K14" s="14">
        <v>0.21582000000000004</v>
      </c>
      <c r="L14" s="14"/>
    </row>
    <row r="15" spans="1:12">
      <c r="A15" s="19" t="s">
        <v>170</v>
      </c>
      <c r="B15" s="8" t="s">
        <v>159</v>
      </c>
      <c r="C15" s="14" t="s">
        <v>157</v>
      </c>
      <c r="D15" s="14"/>
      <c r="E15" s="14">
        <v>3.1</v>
      </c>
      <c r="F15" s="14"/>
      <c r="G15" s="5" t="s">
        <v>157</v>
      </c>
      <c r="H15" s="18">
        <v>9.8100000000000007E-2</v>
      </c>
      <c r="I15" s="14" t="s">
        <v>157</v>
      </c>
      <c r="J15" s="14"/>
      <c r="K15" s="14">
        <v>0.30411000000000005</v>
      </c>
      <c r="L15" s="14"/>
    </row>
    <row r="16" spans="1:12">
      <c r="A16" s="19" t="s">
        <v>171</v>
      </c>
      <c r="B16" s="8" t="s">
        <v>159</v>
      </c>
      <c r="C16" s="14" t="s">
        <v>157</v>
      </c>
      <c r="D16" s="14"/>
      <c r="E16" s="14">
        <v>1</v>
      </c>
      <c r="F16" s="14"/>
      <c r="G16" s="5" t="s">
        <v>157</v>
      </c>
      <c r="H16" s="18">
        <v>9.8100000000000007E-2</v>
      </c>
      <c r="I16" s="14" t="s">
        <v>157</v>
      </c>
      <c r="J16" s="14"/>
      <c r="K16" s="14">
        <v>9.8100000000000007E-2</v>
      </c>
      <c r="L16" s="14"/>
    </row>
    <row r="19" spans="1:13">
      <c r="A19" s="15" t="s">
        <v>156</v>
      </c>
      <c r="B19" s="11" t="s">
        <v>157</v>
      </c>
      <c r="C19" s="16">
        <v>78.900000000000006</v>
      </c>
      <c r="D19" s="16">
        <v>409.6</v>
      </c>
      <c r="E19" s="21">
        <v>560</v>
      </c>
      <c r="F19" s="16">
        <v>570.5</v>
      </c>
      <c r="G19" s="10" t="s">
        <v>157</v>
      </c>
      <c r="H19" s="12" t="s">
        <v>157</v>
      </c>
      <c r="I19" s="16">
        <v>4.4894099999999995</v>
      </c>
      <c r="J19" s="16">
        <v>23.306239999999999</v>
      </c>
      <c r="K19" s="3">
        <v>31.863999999999997</v>
      </c>
      <c r="L19" s="16">
        <v>32.461449999999999</v>
      </c>
      <c r="M19" s="20" t="s">
        <v>157</v>
      </c>
    </row>
    <row r="20" spans="1:13" ht="26.25">
      <c r="A20" s="7" t="s">
        <v>158</v>
      </c>
      <c r="B20" s="6" t="s">
        <v>159</v>
      </c>
      <c r="C20" s="14">
        <v>0</v>
      </c>
      <c r="D20" s="14">
        <v>50</v>
      </c>
      <c r="E20" s="22">
        <v>53</v>
      </c>
      <c r="F20" s="14">
        <v>51</v>
      </c>
      <c r="G20" s="5" t="s">
        <v>157</v>
      </c>
      <c r="H20" s="13">
        <v>5.6899999999999999E-2</v>
      </c>
      <c r="I20" s="14">
        <v>0</v>
      </c>
      <c r="J20" s="14">
        <v>2.8449999999999998</v>
      </c>
      <c r="K20" s="4">
        <v>3.0156999999999998</v>
      </c>
      <c r="L20" s="14">
        <v>2.9018999999999999</v>
      </c>
      <c r="M20" s="20" t="s">
        <v>157</v>
      </c>
    </row>
    <row r="21" spans="1:13">
      <c r="A21" s="7" t="s">
        <v>160</v>
      </c>
      <c r="B21" s="6" t="s">
        <v>159</v>
      </c>
      <c r="C21" s="14">
        <v>0</v>
      </c>
      <c r="D21" s="14">
        <v>93</v>
      </c>
      <c r="E21" s="22">
        <v>160</v>
      </c>
      <c r="F21" s="14">
        <v>160</v>
      </c>
      <c r="G21" s="5" t="s">
        <v>157</v>
      </c>
      <c r="H21" s="13">
        <v>5.6899999999999999E-2</v>
      </c>
      <c r="I21" s="14">
        <v>0</v>
      </c>
      <c r="J21" s="14">
        <v>5.2916999999999996</v>
      </c>
      <c r="K21" s="4">
        <v>9.1039999999999992</v>
      </c>
      <c r="L21" s="14">
        <v>9.1039999999999992</v>
      </c>
      <c r="M21" s="20" t="s">
        <v>157</v>
      </c>
    </row>
    <row r="22" spans="1:13">
      <c r="A22" s="17" t="s">
        <v>161</v>
      </c>
      <c r="B22" s="8" t="s">
        <v>159</v>
      </c>
      <c r="C22" s="14">
        <v>61</v>
      </c>
      <c r="D22" s="14">
        <v>170</v>
      </c>
      <c r="E22" s="22">
        <v>110</v>
      </c>
      <c r="F22" s="14">
        <v>43</v>
      </c>
      <c r="G22" s="5" t="s">
        <v>157</v>
      </c>
      <c r="H22" s="13">
        <v>5.6899999999999999E-2</v>
      </c>
      <c r="I22" s="14">
        <v>3.4708999999999999</v>
      </c>
      <c r="J22" s="14">
        <v>9.673</v>
      </c>
      <c r="K22" s="4">
        <v>6.2590000000000003</v>
      </c>
      <c r="L22" s="14">
        <v>2.4466999999999999</v>
      </c>
      <c r="M22" s="20" t="s">
        <v>157</v>
      </c>
    </row>
    <row r="23" spans="1:13">
      <c r="A23" s="7" t="s">
        <v>162</v>
      </c>
      <c r="B23" s="6" t="s">
        <v>159</v>
      </c>
      <c r="C23" s="14">
        <v>0</v>
      </c>
      <c r="D23" s="14">
        <v>6</v>
      </c>
      <c r="E23" s="22">
        <v>10</v>
      </c>
      <c r="F23" s="14">
        <v>10</v>
      </c>
      <c r="G23" s="5" t="s">
        <v>157</v>
      </c>
      <c r="H23" s="13">
        <v>5.6899999999999999E-2</v>
      </c>
      <c r="I23" s="14">
        <v>0</v>
      </c>
      <c r="J23" s="14">
        <v>0.34139999999999998</v>
      </c>
      <c r="K23" s="4">
        <v>0.56899999999999995</v>
      </c>
      <c r="L23" s="14">
        <v>0.56899999999999995</v>
      </c>
      <c r="M23" s="20" t="s">
        <v>157</v>
      </c>
    </row>
    <row r="24" spans="1:13">
      <c r="A24" s="7" t="s">
        <v>163</v>
      </c>
      <c r="B24" s="6" t="s">
        <v>159</v>
      </c>
      <c r="C24" s="14">
        <v>3.5</v>
      </c>
      <c r="D24" s="14">
        <v>67.5</v>
      </c>
      <c r="E24" s="22">
        <v>202.5</v>
      </c>
      <c r="F24" s="14">
        <v>285</v>
      </c>
      <c r="G24" s="5" t="s">
        <v>157</v>
      </c>
      <c r="H24" s="13">
        <v>5.6899999999999999E-2</v>
      </c>
      <c r="I24" s="14">
        <v>0.19914999999999999</v>
      </c>
      <c r="J24" s="14">
        <v>3.8407499999999999</v>
      </c>
      <c r="K24" s="4">
        <v>11.52225</v>
      </c>
      <c r="L24" s="14">
        <v>16.2165</v>
      </c>
      <c r="M24" s="20" t="s">
        <v>157</v>
      </c>
    </row>
    <row r="25" spans="1:13">
      <c r="A25" s="7" t="s">
        <v>164</v>
      </c>
      <c r="B25" s="6" t="s">
        <v>159</v>
      </c>
      <c r="C25" s="14">
        <v>5</v>
      </c>
      <c r="D25" s="14">
        <v>3</v>
      </c>
      <c r="E25" s="22">
        <v>3</v>
      </c>
      <c r="F25" s="14">
        <v>3</v>
      </c>
      <c r="G25" s="5" t="s">
        <v>157</v>
      </c>
      <c r="H25" s="13">
        <v>5.6899999999999999E-2</v>
      </c>
      <c r="I25" s="14">
        <v>0.28449999999999998</v>
      </c>
      <c r="J25" s="14">
        <v>0.17069999999999999</v>
      </c>
      <c r="K25" s="4">
        <v>0.17069999999999999</v>
      </c>
      <c r="L25" s="14">
        <v>0.17069999999999999</v>
      </c>
      <c r="M25" s="20" t="s">
        <v>157</v>
      </c>
    </row>
    <row r="26" spans="1:13">
      <c r="A26" s="7" t="s">
        <v>165</v>
      </c>
      <c r="B26" s="6" t="s">
        <v>159</v>
      </c>
      <c r="C26" s="14">
        <v>9.4</v>
      </c>
      <c r="D26" s="14">
        <v>20.100000000000001</v>
      </c>
      <c r="E26" s="22">
        <v>21.5</v>
      </c>
      <c r="F26" s="14">
        <v>18.5</v>
      </c>
      <c r="G26" s="5" t="s">
        <v>157</v>
      </c>
      <c r="H26" s="13">
        <v>5.6899999999999999E-2</v>
      </c>
      <c r="I26" s="14">
        <v>0.53486</v>
      </c>
      <c r="J26" s="14">
        <v>1.1436900000000001</v>
      </c>
      <c r="K26" s="4">
        <v>1.2233499999999999</v>
      </c>
      <c r="L26" s="14">
        <v>1.0526500000000001</v>
      </c>
      <c r="M26" s="20" t="s">
        <v>157</v>
      </c>
    </row>
    <row r="28" spans="1:13">
      <c r="A28" s="15" t="s">
        <v>166</v>
      </c>
      <c r="B28" s="11" t="s">
        <v>157</v>
      </c>
      <c r="C28" s="14" t="s">
        <v>157</v>
      </c>
      <c r="D28" s="16">
        <v>19.100000000000001</v>
      </c>
      <c r="E28" s="21">
        <v>73.3</v>
      </c>
      <c r="F28" s="16">
        <v>117.5</v>
      </c>
      <c r="G28" s="5" t="s">
        <v>157</v>
      </c>
      <c r="H28" s="25" t="s">
        <v>157</v>
      </c>
      <c r="I28" s="16" t="s">
        <v>157</v>
      </c>
      <c r="J28" s="16">
        <v>1.0810599999999999</v>
      </c>
      <c r="K28" s="3">
        <v>4.1487800000000004</v>
      </c>
      <c r="L28" s="16">
        <v>6.6504999999999992</v>
      </c>
      <c r="M28" s="10" t="s">
        <v>157</v>
      </c>
    </row>
    <row r="29" spans="1:13">
      <c r="A29" s="19" t="s">
        <v>167</v>
      </c>
      <c r="B29" s="8" t="s">
        <v>159</v>
      </c>
      <c r="C29" s="14" t="s">
        <v>157</v>
      </c>
      <c r="D29" s="14">
        <v>0</v>
      </c>
      <c r="E29" s="22">
        <v>50</v>
      </c>
      <c r="F29" s="14">
        <v>96.2</v>
      </c>
      <c r="G29" s="5" t="s">
        <v>157</v>
      </c>
      <c r="H29" s="18">
        <v>5.6599999999999998E-2</v>
      </c>
      <c r="I29" s="14" t="s">
        <v>157</v>
      </c>
      <c r="J29" s="14">
        <v>0</v>
      </c>
      <c r="K29" s="4">
        <v>2.83</v>
      </c>
      <c r="L29" s="14">
        <v>5.4449199999999998</v>
      </c>
      <c r="M29" s="5" t="s">
        <v>157</v>
      </c>
    </row>
    <row r="30" spans="1:13">
      <c r="A30" s="19" t="s">
        <v>168</v>
      </c>
      <c r="B30" s="8" t="s">
        <v>159</v>
      </c>
      <c r="C30" s="14" t="s">
        <v>157</v>
      </c>
      <c r="D30" s="14">
        <v>16</v>
      </c>
      <c r="E30" s="22">
        <v>17</v>
      </c>
      <c r="F30" s="14">
        <v>18</v>
      </c>
      <c r="G30" s="5" t="s">
        <v>157</v>
      </c>
      <c r="H30" s="18">
        <v>5.6599999999999998E-2</v>
      </c>
      <c r="I30" s="14" t="s">
        <v>157</v>
      </c>
      <c r="J30" s="14">
        <v>0.90559999999999996</v>
      </c>
      <c r="K30" s="4">
        <v>0.96219999999999994</v>
      </c>
      <c r="L30" s="14">
        <v>1.0187999999999999</v>
      </c>
      <c r="M30" s="5" t="s">
        <v>157</v>
      </c>
    </row>
    <row r="31" spans="1:13" ht="26.25">
      <c r="A31" s="19" t="s">
        <v>169</v>
      </c>
      <c r="B31" s="8" t="s">
        <v>159</v>
      </c>
      <c r="C31" s="14" t="s">
        <v>157</v>
      </c>
      <c r="D31" s="14">
        <v>0</v>
      </c>
      <c r="E31" s="22">
        <v>2.2000000000000002</v>
      </c>
      <c r="F31" s="14">
        <v>3.3</v>
      </c>
      <c r="G31" s="5" t="s">
        <v>157</v>
      </c>
      <c r="H31" s="18">
        <v>5.6599999999999998E-2</v>
      </c>
      <c r="I31" s="14" t="s">
        <v>157</v>
      </c>
      <c r="J31" s="14">
        <v>0</v>
      </c>
      <c r="K31" s="4">
        <v>0.12452000000000001</v>
      </c>
      <c r="L31" s="14">
        <v>0.18677999999999997</v>
      </c>
      <c r="M31" s="5" t="s">
        <v>157</v>
      </c>
    </row>
    <row r="32" spans="1:13">
      <c r="A32" s="19" t="s">
        <v>170</v>
      </c>
      <c r="B32" s="8" t="s">
        <v>159</v>
      </c>
      <c r="C32" s="14" t="s">
        <v>157</v>
      </c>
      <c r="D32" s="14">
        <v>2.1</v>
      </c>
      <c r="E32" s="22">
        <v>3.1</v>
      </c>
      <c r="F32" s="14">
        <v>0</v>
      </c>
      <c r="G32" s="5" t="s">
        <v>157</v>
      </c>
      <c r="H32" s="18">
        <v>5.6599999999999998E-2</v>
      </c>
      <c r="I32" s="14" t="s">
        <v>157</v>
      </c>
      <c r="J32" s="14">
        <v>0.11885999999999999</v>
      </c>
      <c r="K32" s="4">
        <v>0.17546</v>
      </c>
      <c r="L32" s="14">
        <v>0</v>
      </c>
      <c r="M32" s="5" t="s">
        <v>157</v>
      </c>
    </row>
    <row r="33" spans="1:13" ht="26.25">
      <c r="A33" s="19" t="s">
        <v>171</v>
      </c>
      <c r="B33" s="8" t="s">
        <v>159</v>
      </c>
      <c r="C33" s="14" t="s">
        <v>157</v>
      </c>
      <c r="D33" s="14">
        <v>1</v>
      </c>
      <c r="E33" s="22">
        <v>1</v>
      </c>
      <c r="F33" s="14">
        <v>0</v>
      </c>
      <c r="G33" s="5" t="s">
        <v>157</v>
      </c>
      <c r="H33" s="18">
        <v>5.6599999999999998E-2</v>
      </c>
      <c r="I33" s="14" t="s">
        <v>157</v>
      </c>
      <c r="J33" s="14">
        <v>5.6599999999999998E-2</v>
      </c>
      <c r="K33" s="4">
        <v>5.6599999999999998E-2</v>
      </c>
      <c r="L33" s="14">
        <v>0</v>
      </c>
      <c r="M33" s="5" t="s">
        <v>157</v>
      </c>
    </row>
    <row r="34" spans="1:13">
      <c r="E34" s="22"/>
      <c r="K34" s="4"/>
    </row>
    <row r="35" spans="1:13">
      <c r="E35" s="22"/>
      <c r="K35" s="4"/>
    </row>
    <row r="37" spans="1:13">
      <c r="A37" s="15" t="s">
        <v>156</v>
      </c>
      <c r="B37" s="11" t="s">
        <v>157</v>
      </c>
      <c r="C37" s="16">
        <v>78.900000000000006</v>
      </c>
      <c r="D37" s="16">
        <v>409.6</v>
      </c>
      <c r="E37" s="21">
        <v>560</v>
      </c>
      <c r="F37" s="16">
        <v>570.5</v>
      </c>
      <c r="G37" s="10" t="s">
        <v>157</v>
      </c>
      <c r="H37" s="12" t="s">
        <v>157</v>
      </c>
      <c r="I37" s="16">
        <v>2.60784225</v>
      </c>
      <c r="J37" s="27">
        <v>13.538304</v>
      </c>
      <c r="K37" s="3">
        <v>18.509399999999999</v>
      </c>
      <c r="L37" s="27">
        <v>18.856451250000003</v>
      </c>
    </row>
    <row r="38" spans="1:13" ht="26.25">
      <c r="A38" s="7" t="s">
        <v>158</v>
      </c>
      <c r="B38" s="6" t="s">
        <v>159</v>
      </c>
      <c r="C38" s="14">
        <v>0</v>
      </c>
      <c r="D38" s="14">
        <v>50</v>
      </c>
      <c r="E38" s="22">
        <v>53</v>
      </c>
      <c r="F38" s="14">
        <v>51</v>
      </c>
      <c r="G38" s="5" t="s">
        <v>157</v>
      </c>
      <c r="H38" s="13">
        <v>3.39E-2</v>
      </c>
      <c r="I38" s="9">
        <v>0</v>
      </c>
      <c r="J38" s="26">
        <v>1.652625</v>
      </c>
      <c r="K38" s="4">
        <v>1.7517825</v>
      </c>
      <c r="L38" s="26">
        <v>1.6856774999999999</v>
      </c>
    </row>
    <row r="39" spans="1:13">
      <c r="A39" s="7" t="s">
        <v>160</v>
      </c>
      <c r="B39" s="6" t="s">
        <v>159</v>
      </c>
      <c r="C39" s="14">
        <v>0</v>
      </c>
      <c r="D39" s="14">
        <v>93</v>
      </c>
      <c r="E39" s="22">
        <v>160</v>
      </c>
      <c r="F39" s="14">
        <v>160</v>
      </c>
      <c r="G39" s="5" t="s">
        <v>157</v>
      </c>
      <c r="H39" s="13">
        <v>3.39E-2</v>
      </c>
      <c r="I39" s="9">
        <v>0</v>
      </c>
      <c r="J39" s="26">
        <v>3.0738824999999999</v>
      </c>
      <c r="K39" s="4">
        <v>5.2883999999999993</v>
      </c>
      <c r="L39" s="26">
        <v>5.2883999999999993</v>
      </c>
    </row>
    <row r="40" spans="1:13">
      <c r="A40" s="17" t="s">
        <v>161</v>
      </c>
      <c r="B40" s="8" t="s">
        <v>159</v>
      </c>
      <c r="C40" s="14">
        <v>61</v>
      </c>
      <c r="D40" s="14">
        <v>170</v>
      </c>
      <c r="E40" s="22">
        <v>110</v>
      </c>
      <c r="F40" s="14">
        <v>43</v>
      </c>
      <c r="G40" s="5" t="s">
        <v>157</v>
      </c>
      <c r="H40" s="13">
        <v>3.39E-2</v>
      </c>
      <c r="I40" s="9">
        <v>2.0162024999999999</v>
      </c>
      <c r="J40" s="26">
        <v>5.6189249999999999</v>
      </c>
      <c r="K40" s="4">
        <v>3.6357750000000002</v>
      </c>
      <c r="L40" s="26">
        <v>1.4212575000000001</v>
      </c>
    </row>
    <row r="41" spans="1:13">
      <c r="A41" s="7" t="s">
        <v>162</v>
      </c>
      <c r="B41" s="6" t="s">
        <v>159</v>
      </c>
      <c r="C41" s="14">
        <v>0</v>
      </c>
      <c r="D41" s="14">
        <v>6</v>
      </c>
      <c r="E41" s="22">
        <v>10</v>
      </c>
      <c r="F41" s="14">
        <v>10</v>
      </c>
      <c r="G41" s="5" t="s">
        <v>157</v>
      </c>
      <c r="H41" s="13">
        <v>3.39E-2</v>
      </c>
      <c r="I41" s="9">
        <v>0</v>
      </c>
      <c r="J41" s="26">
        <v>0.19831499999999999</v>
      </c>
      <c r="K41" s="4">
        <v>0.33052499999999996</v>
      </c>
      <c r="L41" s="26">
        <v>0.33052499999999996</v>
      </c>
    </row>
    <row r="42" spans="1:13">
      <c r="A42" s="7" t="s">
        <v>163</v>
      </c>
      <c r="B42" s="6" t="s">
        <v>159</v>
      </c>
      <c r="C42" s="14">
        <v>3.5</v>
      </c>
      <c r="D42" s="14">
        <v>67.5</v>
      </c>
      <c r="E42" s="22">
        <v>202.5</v>
      </c>
      <c r="F42" s="14">
        <v>285</v>
      </c>
      <c r="G42" s="5" t="s">
        <v>157</v>
      </c>
      <c r="H42" s="13">
        <v>3.39E-2</v>
      </c>
      <c r="I42" s="9">
        <v>0.11568375</v>
      </c>
      <c r="J42" s="26">
        <v>2.23104375</v>
      </c>
      <c r="K42" s="4">
        <v>6.6931312499999995</v>
      </c>
      <c r="L42" s="26">
        <v>9.4199625000000005</v>
      </c>
    </row>
    <row r="43" spans="1:13">
      <c r="A43" s="7" t="s">
        <v>164</v>
      </c>
      <c r="B43" s="6" t="s">
        <v>159</v>
      </c>
      <c r="C43" s="14">
        <v>5</v>
      </c>
      <c r="D43" s="14">
        <v>3</v>
      </c>
      <c r="E43" s="22">
        <v>3</v>
      </c>
      <c r="F43" s="14">
        <v>3</v>
      </c>
      <c r="G43" s="5" t="s">
        <v>157</v>
      </c>
      <c r="H43" s="13">
        <v>3.39E-2</v>
      </c>
      <c r="I43" s="9">
        <v>0.16526249999999998</v>
      </c>
      <c r="J43" s="26">
        <v>9.9157499999999996E-2</v>
      </c>
      <c r="K43" s="4">
        <v>9.9157499999999996E-2</v>
      </c>
      <c r="L43" s="26">
        <v>9.9157499999999996E-2</v>
      </c>
    </row>
    <row r="44" spans="1:13">
      <c r="A44" s="7" t="s">
        <v>165</v>
      </c>
      <c r="B44" s="6" t="s">
        <v>159</v>
      </c>
      <c r="C44" s="14">
        <v>9.4</v>
      </c>
      <c r="D44" s="14">
        <v>20.100000000000001</v>
      </c>
      <c r="E44" s="22">
        <v>21.5</v>
      </c>
      <c r="F44" s="14">
        <v>18.5</v>
      </c>
      <c r="G44" s="5" t="s">
        <v>157</v>
      </c>
      <c r="H44" s="13">
        <v>3.39E-2</v>
      </c>
      <c r="I44" s="9">
        <v>0.31069350000000001</v>
      </c>
      <c r="J44" s="26">
        <v>0.66435525000000006</v>
      </c>
      <c r="K44" s="4">
        <v>0.71062875000000003</v>
      </c>
      <c r="L44" s="26">
        <v>0.61147125000000002</v>
      </c>
    </row>
    <row r="46" spans="1:13">
      <c r="A46" s="15" t="s">
        <v>166</v>
      </c>
      <c r="B46" s="11" t="s">
        <v>157</v>
      </c>
      <c r="C46" s="14" t="s">
        <v>157</v>
      </c>
      <c r="D46" s="16">
        <v>19.100000000000001</v>
      </c>
      <c r="E46" s="21">
        <v>73.3</v>
      </c>
      <c r="F46" s="16">
        <v>117.5</v>
      </c>
      <c r="G46" s="5" t="s">
        <v>157</v>
      </c>
      <c r="H46" s="30" t="s">
        <v>157</v>
      </c>
      <c r="I46" s="16" t="s">
        <v>157</v>
      </c>
      <c r="J46" s="27">
        <v>0.62944049999999996</v>
      </c>
      <c r="K46" s="3">
        <v>2.4156014999999997</v>
      </c>
      <c r="L46" s="27">
        <v>3.8722124999999994</v>
      </c>
    </row>
    <row r="47" spans="1:13">
      <c r="A47" s="19" t="s">
        <v>167</v>
      </c>
      <c r="B47" s="8" t="s">
        <v>159</v>
      </c>
      <c r="C47" s="14" t="s">
        <v>157</v>
      </c>
      <c r="D47" s="14">
        <v>0</v>
      </c>
      <c r="E47" s="22">
        <v>50</v>
      </c>
      <c r="F47" s="14">
        <v>96.2</v>
      </c>
      <c r="G47" s="5" t="s">
        <v>157</v>
      </c>
      <c r="H47" s="29">
        <v>3.3799999999999997E-2</v>
      </c>
      <c r="I47" s="14" t="s">
        <v>157</v>
      </c>
      <c r="J47" s="28">
        <v>0</v>
      </c>
      <c r="K47" s="4">
        <v>1.6477499999999998</v>
      </c>
      <c r="L47" s="28">
        <v>3.1702709999999996</v>
      </c>
    </row>
    <row r="48" spans="1:13">
      <c r="A48" s="19" t="s">
        <v>168</v>
      </c>
      <c r="B48" s="8" t="s">
        <v>159</v>
      </c>
      <c r="C48" s="14" t="s">
        <v>157</v>
      </c>
      <c r="D48" s="14">
        <v>16</v>
      </c>
      <c r="E48" s="22">
        <v>17</v>
      </c>
      <c r="F48" s="14">
        <v>18</v>
      </c>
      <c r="G48" s="5" t="s">
        <v>157</v>
      </c>
      <c r="H48" s="29">
        <v>3.3799999999999997E-2</v>
      </c>
      <c r="I48" s="14" t="s">
        <v>157</v>
      </c>
      <c r="J48" s="28">
        <v>0.52727999999999997</v>
      </c>
      <c r="K48" s="4">
        <v>0.56023500000000004</v>
      </c>
      <c r="L48" s="28">
        <v>0.59318999999999988</v>
      </c>
    </row>
    <row r="49" spans="1:12" ht="26.25">
      <c r="A49" s="19" t="s">
        <v>169</v>
      </c>
      <c r="B49" s="8" t="s">
        <v>159</v>
      </c>
      <c r="C49" s="14" t="s">
        <v>157</v>
      </c>
      <c r="D49" s="14">
        <v>0</v>
      </c>
      <c r="E49" s="22">
        <v>2.2000000000000002</v>
      </c>
      <c r="F49" s="14">
        <v>3.3</v>
      </c>
      <c r="G49" s="5" t="s">
        <v>157</v>
      </c>
      <c r="H49" s="29">
        <v>3.3799999999999997E-2</v>
      </c>
      <c r="I49" s="14" t="s">
        <v>157</v>
      </c>
      <c r="J49" s="28">
        <v>0</v>
      </c>
      <c r="K49" s="4">
        <v>7.2500999999999996E-2</v>
      </c>
      <c r="L49" s="28">
        <v>0.10875149999999999</v>
      </c>
    </row>
    <row r="50" spans="1:12">
      <c r="A50" s="19" t="s">
        <v>170</v>
      </c>
      <c r="B50" s="8" t="s">
        <v>159</v>
      </c>
      <c r="C50" s="14" t="s">
        <v>157</v>
      </c>
      <c r="D50" s="14">
        <v>2.1</v>
      </c>
      <c r="E50" s="22">
        <v>3.1</v>
      </c>
      <c r="F50" s="14">
        <v>0</v>
      </c>
      <c r="G50" s="5" t="s">
        <v>157</v>
      </c>
      <c r="H50" s="29">
        <v>3.3799999999999997E-2</v>
      </c>
      <c r="I50" s="14" t="s">
        <v>157</v>
      </c>
      <c r="J50" s="28">
        <v>6.9205500000000003E-2</v>
      </c>
      <c r="K50" s="4">
        <v>0.1021605</v>
      </c>
      <c r="L50" s="28">
        <v>0</v>
      </c>
    </row>
    <row r="51" spans="1:12" ht="26.25">
      <c r="A51" s="19" t="s">
        <v>171</v>
      </c>
      <c r="B51" s="8" t="s">
        <v>159</v>
      </c>
      <c r="C51" s="14" t="s">
        <v>157</v>
      </c>
      <c r="D51" s="14">
        <v>1</v>
      </c>
      <c r="E51" s="22">
        <v>1</v>
      </c>
      <c r="F51" s="14">
        <v>0</v>
      </c>
      <c r="G51" s="5" t="s">
        <v>157</v>
      </c>
      <c r="H51" s="29">
        <v>3.3799999999999997E-2</v>
      </c>
      <c r="I51" s="14" t="s">
        <v>157</v>
      </c>
      <c r="J51" s="28">
        <v>3.2954999999999998E-2</v>
      </c>
      <c r="K51" s="4">
        <v>3.2954999999999998E-2</v>
      </c>
      <c r="L51" s="28">
        <v>0</v>
      </c>
    </row>
    <row r="52" spans="1:12">
      <c r="E52" s="22"/>
    </row>
    <row r="53" spans="1:12">
      <c r="E53" s="2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inancial Team SU Document" ma:contentTypeID="0x01010053ED7B42200B234ABB8922DD2566456C0200FC95ADD9342DE148A81E81CE53FAADC6" ma:contentTypeVersion="44" ma:contentTypeDescription="" ma:contentTypeScope="" ma:versionID="c96f9cfd36a04a29df757cbe4fb13d6a">
  <xsd:schema xmlns:xsd="http://www.w3.org/2001/XMLSchema" xmlns:xs="http://www.w3.org/2001/XMLSchema" xmlns:p="http://schemas.microsoft.com/office/2006/metadata/properties" xmlns:ns2="0606af38-29d8-407d-826d-7a0cb9d9f4ed" xmlns:ns3="4600776d-0a3c-44b4-bff2-0ceaafb13046" xmlns:ns4="38dd6608-2783-41f6-88d1-4172081145be" targetNamespace="http://schemas.microsoft.com/office/2006/metadata/properties" ma:root="true" ma:fieldsID="6bd0f73088aff1fde681ceca0b89db04" ns2:_="" ns3:_="" ns4:_="">
    <xsd:import namespace="0606af38-29d8-407d-826d-7a0cb9d9f4ed"/>
    <xsd:import namespace="4600776d-0a3c-44b4-bff2-0ceaafb13046"/>
    <xsd:import namespace="38dd6608-2783-41f6-88d1-4172081145be"/>
    <xsd:element name="properties">
      <xsd:complexType>
        <xsd:sequence>
          <xsd:element name="documentManagement">
            <xsd:complexType>
              <xsd:all>
                <xsd:element ref="ns3:FinancialYear" minOccurs="0"/>
                <xsd:element ref="ns3:Document_x0020_Status" minOccurs="0"/>
                <xsd:element ref="ns3:TransfertoArchives" minOccurs="0"/>
                <xsd:element ref="ns3:RecordNumber" minOccurs="0"/>
                <xsd:element ref="ns3:RetentionTriggerDate" minOccurs="0"/>
                <xsd:element ref="ns2:j43bb8f707f54548b0a3eed78bad5005" minOccurs="0"/>
                <xsd:element ref="ns2:gf2dc70b6424400994d2e41a69c4a1c7" minOccurs="0"/>
                <xsd:element ref="ns3:k5b153ee974a4a57a7568e533217f2cb" minOccurs="0"/>
                <xsd:element ref="ns2:_dlc_DocId" minOccurs="0"/>
                <xsd:element ref="ns2:_dlc_DocIdUrl" minOccurs="0"/>
                <xsd:element ref="ns3:c4838c65c76546ae93d5703426802f7f" minOccurs="0"/>
                <xsd:element ref="ns2:_dlc_DocIdPersistId" minOccurs="0"/>
                <xsd:element ref="ns3:j6c5b17cd04246da82e5604daf08bc68" minOccurs="0"/>
                <xsd:element ref="ns2:o377e5ef080049099721dc823252b27f" minOccurs="0"/>
                <xsd:element ref="ns3:g3ef09377e3444258679b6035a1ff93a" minOccurs="0"/>
                <xsd:element ref="ns3:TaxCatchAll" minOccurs="0"/>
                <xsd:element ref="ns3:cd0fc526a5c840319a97fd94028e9904" minOccurs="0"/>
                <xsd:element ref="ns3:TaxCatchAllLabel" minOccurs="0"/>
                <xsd:element ref="ns2:b2fb6ca11e2d423b9ec13fb0a5ec8407" minOccurs="0"/>
                <xsd:element ref="ns3:e6f926d7f5b14a74bee86c3452d91372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j43bb8f707f54548b0a3eed78bad5005" ma:index="17" nillable="true" ma:taxonomy="true" ma:internalName="j43bb8f707f54548b0a3eed78bad5005" ma:taxonomyFieldName="Document_x0020_Type" ma:displayName="Document Type" ma:default="" ma:fieldId="{343bb8f7-07f5-4548-b0a3-eed78bad5005}" ma:sspId="eb37f91c-4bb8-4ab3-bc5a-cd8753815459" ma:termSetId="d8e71bd2-6e17-4a0a-b946-0c1f5e4777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2dc70b6424400994d2e41a69c4a1c7" ma:index="19" ma:taxonomy="true" ma:internalName="gf2dc70b6424400994d2e41a69c4a1c7" ma:taxonomyFieldName="Client" ma:displayName="Client" ma:readOnly="false" ma:default="" ma:fieldId="{0f2dc70b-6424-4009-94d2-e41a69c4a1c7}" ma:sspId="eb37f91c-4bb8-4ab3-bc5a-cd8753815459" ma:termSetId="17ea6bb1-0132-472f-a0a2-21507bca19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377e5ef080049099721dc823252b27f" ma:index="28" ma:taxonomy="true" ma:internalName="o377e5ef080049099721dc823252b27f" ma:taxonomyFieldName="SU_x0020_Category" ma:displayName="SU Category" ma:readOnly="false" ma:default="" ma:fieldId="{8377e5ef-0800-4909-9721-dc823252b27f}" ma:sspId="eb37f91c-4bb8-4ab3-bc5a-cd8753815459" ma:termSetId="2ff2c345-02f3-41fb-90b4-045fd6a3e3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fb6ca11e2d423b9ec13fb0a5ec8407" ma:index="34" ma:taxonomy="true" ma:internalName="b2fb6ca11e2d423b9ec13fb0a5ec8407" ma:taxonomyFieldName="SU_x0020_Function" ma:displayName="SU Function" ma:readOnly="false" ma:default="" ma:fieldId="{b2fb6ca1-1e2d-423b-9ec1-3fb0a5ec8407}" ma:sspId="eb37f91c-4bb8-4ab3-bc5a-cd8753815459" ma:termSetId="9b704571-03b9-4fd6-a522-c0abf141b61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FinancialYear" ma:index="7" nillable="true" ma:displayName="Financial Year" ma:format="Dropdown" ma:internalName="FinancialYear">
      <xsd:simpleType>
        <xsd:restriction base="dms:Choice">
          <xsd:enumeration value="2013 - 14"/>
          <xsd:enumeration value="2014 - 15"/>
          <xsd:enumeration value="2015 - 16"/>
          <xsd:enumeration value="2016 - 17"/>
          <xsd:enumeration value="2017 - 18"/>
          <xsd:enumeration value="2018 - 19"/>
          <xsd:enumeration value="2019 - 20"/>
          <xsd:enumeration value="2020 - 21"/>
          <xsd:enumeration value="2021 - 22"/>
          <xsd:enumeration value="2022 - 23"/>
          <xsd:enumeration value="2023 - 24"/>
        </xsd:restriction>
      </xsd:simpleType>
    </xsd:element>
    <xsd:element name="Document_x0020_Status" ma:index="9" nillable="true" ma:displayName="Document Status" ma:format="Dropdown" ma:internalName="Document_x0020_Status">
      <xsd:simpleType>
        <xsd:restriction base="dms:Choice">
          <xsd:enumeration value="DRAFT"/>
          <xsd:enumeration value="FINAL"/>
          <xsd:enumeration value="PUBLISHED"/>
          <xsd:enumeration value="Shared"/>
        </xsd:restriction>
      </xsd:simpleType>
    </xsd:element>
    <xsd:element name="TransfertoArchives" ma:index="14" nillable="true" ma:displayName="Transfer to Archives" ma:default="0" ma:internalName="TransfertoArchives">
      <xsd:simpleType>
        <xsd:restriction base="dms:Boolean"/>
      </xsd:simpleType>
    </xsd:element>
    <xsd:element name="RecordNumber" ma:index="15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RetentionTriggerDate" ma:index="16" nillable="true" ma:displayName="Retention Trigger Date" ma:format="DateOnly" ma:internalName="RetentionTriggerDate">
      <xsd:simpleType>
        <xsd:restriction base="dms:DateTime"/>
      </xsd:simpleType>
    </xsd:element>
    <xsd:element name="k5b153ee974a4a57a7568e533217f2cb" ma:index="22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25" nillable="true" ma:taxonomy="true" ma:internalName="c4838c65c76546ae93d5703426802f7f" ma:taxonomyFieldName="RMKeyword1" ma:displayName="RM Keyword 1" ma:default="81;#Scrutiny|c40e1206-65f3-4fdf-a232-d54039a38d0a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27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29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description="" ma:hidden="true" ma:list="{1ac6e289-aacb-4dfc-a81d-2ef79f6b77d4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d0fc526a5c840319a97fd94028e9904" ma:index="31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description="" ma:hidden="true" ma:list="{1ac6e289-aacb-4dfc-a81d-2ef79f6b77d4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6f926d7f5b14a74bee86c3452d91372" ma:index="36" ma:taxonomy="true" ma:internalName="e6f926d7f5b14a74bee86c3452d91372" ma:taxonomyFieldName="Sessions" ma:displayName="Session" ma:readOnly="false" ma:default="" ma:fieldId="{e6f926d7-f5b1-4a74-bee8-6c3452d91372}" ma:taxonomyMulti="true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d6608-2783-41f6-88d1-4172081145b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40" nillable="true" ma:displayName="Tags" ma:internalName="MediaServiceAutoTags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4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0776d-0a3c-44b4-bff2-0ceaafb13046">
      <Value>81</Value>
      <Value>192</Value>
      <Value>37</Value>
    </TaxCatchAll>
    <_dlc_DocId xmlns="0606af38-29d8-407d-826d-7a0cb9d9f4ed">HCTSCRUTUNIT-1403980169-6773</_dlc_DocId>
    <_dlc_DocIdUrl xmlns="0606af38-29d8-407d-826d-7a0cb9d9f4ed">
      <Url>https://hopuk.sharepoint.com/sites/hct-su/_layouts/15/DocIdRedir.aspx?ID=HCTSCRUTUNIT-1403980169-6773</Url>
      <Description>HCTSCRUTUNIT-1403980169-6773</Description>
    </_dlc_DocIdUrl>
    <RecordNumber xmlns="4600776d-0a3c-44b4-bff2-0ceaafb13046" xsi:nil="true"/>
    <k5b153ee974a4a57a7568e533217f2cb xmlns="4600776d-0a3c-44b4-bff2-0ceaafb13046">
      <Terms xmlns="http://schemas.microsoft.com/office/infopath/2007/PartnerControls"/>
    </k5b153ee974a4a57a7568e533217f2cb>
    <g3ef09377e3444258679b6035a1ff93a xmlns="4600776d-0a3c-44b4-bff2-0ceaafb13046">
      <Terms xmlns="http://schemas.microsoft.com/office/infopath/2007/PartnerControls"/>
    </g3ef09377e3444258679b6035a1ff93a>
    <Document_x0020_Status xmlns="4600776d-0a3c-44b4-bff2-0ceaafb13046" xsi:nil="true"/>
    <gf2dc70b6424400994d2e41a69c4a1c7 xmlns="0606af38-29d8-407d-826d-7a0cb9d9f4ed">
      <Terms xmlns="http://schemas.microsoft.com/office/infopath/2007/PartnerControls"/>
    </gf2dc70b6424400994d2e41a69c4a1c7>
    <j6c5b17cd04246da82e5604daf08bc68 xmlns="4600776d-0a3c-44b4-bff2-0ceaafb13046">
      <Terms xmlns="http://schemas.microsoft.com/office/infopath/2007/PartnerControls"/>
    </j6c5b17cd04246da82e5604daf08bc68>
    <b2fb6ca11e2d423b9ec13fb0a5ec8407 xmlns="0606af38-29d8-407d-826d-7a0cb9d9f4e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6809cab9-c439-4266-bd4f-f756d90e6641</TermId>
        </TermInfo>
      </Terms>
    </b2fb6ca11e2d423b9ec13fb0a5ec8407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2022-23</TermName>
          <TermId xmlns="http://schemas.microsoft.com/office/infopath/2007/PartnerControls">7fb1e443-0657-4321-ad3c-cd3232e0f0ac</TermId>
        </TermInfo>
      </Terms>
    </e6f926d7f5b14a74bee86c3452d91372>
    <TransfertoArchives xmlns="4600776d-0a3c-44b4-bff2-0ceaafb13046">false</TransfertoArchives>
    <j43bb8f707f54548b0a3eed78bad5005 xmlns="0606af38-29d8-407d-826d-7a0cb9d9f4ed">
      <Terms xmlns="http://schemas.microsoft.com/office/infopath/2007/PartnerControls"/>
    </j43bb8f707f54548b0a3eed78bad5005>
    <o377e5ef080049099721dc823252b27f xmlns="0606af38-29d8-407d-826d-7a0cb9d9f4ed">
      <Terms xmlns="http://schemas.microsoft.com/office/infopath/2007/PartnerControls"/>
    </o377e5ef080049099721dc823252b27f>
    <cd0fc526a5c840319a97fd94028e9904 xmlns="4600776d-0a3c-44b4-bff2-0ceaafb13046">
      <Terms xmlns="http://schemas.microsoft.com/office/infopath/2007/PartnerControls"/>
    </cd0fc526a5c840319a97fd94028e9904>
    <FinancialYear xmlns="4600776d-0a3c-44b4-bff2-0ceaafb13046" xsi:nil="true"/>
    <RetentionTriggerDate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536520-C870-41F6-852D-8A5BB6D3F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6af38-29d8-407d-826d-7a0cb9d9f4ed"/>
    <ds:schemaRef ds:uri="4600776d-0a3c-44b4-bff2-0ceaafb13046"/>
    <ds:schemaRef ds:uri="38dd6608-2783-41f6-88d1-417208114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CA029B-CF1E-4255-80B9-BD3D3B97B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97C77E-29E1-4702-82BE-41F70CB65C62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0606af38-29d8-407d-826d-7a0cb9d9f4ed"/>
    <ds:schemaRef ds:uri="http://schemas.microsoft.com/office/infopath/2007/PartnerControls"/>
    <ds:schemaRef ds:uri="http://schemas.microsoft.com/office/2006/documentManagement/types"/>
    <ds:schemaRef ds:uri="http://purl.org/dc/dcmitype/"/>
    <ds:schemaRef ds:uri="38dd6608-2783-41f6-88d1-4172081145be"/>
    <ds:schemaRef ds:uri="4600776d-0a3c-44b4-bff2-0ceaafb1304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607AD52-4883-4087-8AC3-841A22B5A0D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a8f77787-5df4-43b6-a2a8-8d8b678a318b}" enabled="1" method="Standard" siteId="{1ce6dd9e-b337-4088-be5e-8dbbec04b34a}" removed="0"/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 Table A (i)</vt:lpstr>
      <vt:lpstr>Table A (ii)</vt:lpstr>
      <vt:lpstr>Table B</vt:lpstr>
      <vt:lpstr>Sheet2</vt:lpstr>
      <vt:lpstr>Sheet3</vt:lpstr>
      <vt:lpstr>' Table A (i)'!Print_Area</vt:lpstr>
      <vt:lpstr>'Table A (ii)'!Print_Area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HONEYSETT, Larry</dc:creator>
  <cp:keywords/>
  <dc:description/>
  <cp:lastModifiedBy>GLEN, Louise</cp:lastModifiedBy>
  <cp:revision/>
  <dcterms:created xsi:type="dcterms:W3CDTF">2018-08-16T09:16:02Z</dcterms:created>
  <dcterms:modified xsi:type="dcterms:W3CDTF">2026-09-08T16:43:24Z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2020-04-06T17:25:21Z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4e2074cc-9321-4373-b85f-0000d79c853f</vt:lpwstr>
  </property>
  <property fmtid="{D5CDD505-2E9C-101B-9397-08002B2CF9AE}" pid="8" name="MSIP_Label_ba62f585-b40f-4ab9-bafe-39150f03d124_ContentBits">
    <vt:lpwstr>0</vt:lpwstr>
  </property>
  <property fmtid="{D5CDD505-2E9C-101B-9397-08002B2CF9AE}" pid="9" name="ContentTypeId">
    <vt:lpwstr>0x01010053ED7B42200B234ABB8922DD2566456C0200FC95ADD9342DE148A81E81CE53FAADC6</vt:lpwstr>
  </property>
  <property fmtid="{D5CDD505-2E9C-101B-9397-08002B2CF9AE}" pid="10" name="Business Unit">
    <vt:lpwstr>1;#Finance|187d4fbf-9a99-47a0-a04d-6cb7c74bd06e</vt:lpwstr>
  </property>
  <property fmtid="{D5CDD505-2E9C-101B-9397-08002B2CF9AE}" pid="11" name="_dlc_DocIdItemGuid">
    <vt:lpwstr>de9d0189-80fd-47c9-8b4d-747776b61980</vt:lpwstr>
  </property>
  <property fmtid="{D5CDD505-2E9C-101B-9397-08002B2CF9AE}" pid="12" name="KIM_Activity">
    <vt:lpwstr>2;#Finance|7c09f1f3-58fb-dc23-8ff4-53ab15aa8217</vt:lpwstr>
  </property>
  <property fmtid="{D5CDD505-2E9C-101B-9397-08002B2CF9AE}" pid="13" name="_ExtendedDescription">
    <vt:lpwstr/>
  </property>
  <property fmtid="{D5CDD505-2E9C-101B-9397-08002B2CF9AE}" pid="14" name="KIM_GovernmentBody">
    <vt:lpwstr>4;#DBT|fc184ba3-3aba-d402-15cc-2e7764499548</vt:lpwstr>
  </property>
  <property fmtid="{D5CDD505-2E9C-101B-9397-08002B2CF9AE}" pid="15" name="KIM_Function">
    <vt:lpwstr>1;#Corporate|e780335e-2e2b-4a5c-81ba-d5f30d424ed6</vt:lpwstr>
  </property>
  <property fmtid="{D5CDD505-2E9C-101B-9397-08002B2CF9AE}" pid="16" name="Business_x0020_Unit">
    <vt:lpwstr>1;#Finance|187d4fbf-9a99-47a0-a04d-6cb7c74bd06e</vt:lpwstr>
  </property>
  <property fmtid="{D5CDD505-2E9C-101B-9397-08002B2CF9AE}" pid="17" name="RMKeyword1">
    <vt:lpwstr>81;#Scrutiny|c40e1206-65f3-4fdf-a232-d54039a38d0a</vt:lpwstr>
  </property>
  <property fmtid="{D5CDD505-2E9C-101B-9397-08002B2CF9AE}" pid="18" name="RMKeyword3">
    <vt:lpwstr/>
  </property>
  <property fmtid="{D5CDD505-2E9C-101B-9397-08002B2CF9AE}" pid="19" name="Sessions">
    <vt:lpwstr>192;#2022-23|7fb1e443-0657-4321-ad3c-cd3232e0f0ac</vt:lpwstr>
  </property>
  <property fmtid="{D5CDD505-2E9C-101B-9397-08002B2CF9AE}" pid="20" name="Document_x0020_Type">
    <vt:lpwstr/>
  </property>
  <property fmtid="{D5CDD505-2E9C-101B-9397-08002B2CF9AE}" pid="21" name="RMKeyword4">
    <vt:lpwstr/>
  </property>
  <property fmtid="{D5CDD505-2E9C-101B-9397-08002B2CF9AE}" pid="22" name="SU Function">
    <vt:lpwstr>37;#Finance|6809cab9-c439-4266-bd4f-f756d90e6641</vt:lpwstr>
  </property>
  <property fmtid="{D5CDD505-2E9C-101B-9397-08002B2CF9AE}" pid="23" name="Document Type">
    <vt:lpwstr/>
  </property>
  <property fmtid="{D5CDD505-2E9C-101B-9397-08002B2CF9AE}" pid="24" name="SU_x0020_Function">
    <vt:lpwstr>37;#Finance|6809cab9-c439-4266-bd4f-f756d90e6641</vt:lpwstr>
  </property>
  <property fmtid="{D5CDD505-2E9C-101B-9397-08002B2CF9AE}" pid="25" name="ProtectiveMarking">
    <vt:lpwstr/>
  </property>
  <property fmtid="{D5CDD505-2E9C-101B-9397-08002B2CF9AE}" pid="26" name="Client">
    <vt:lpwstr/>
  </property>
  <property fmtid="{D5CDD505-2E9C-101B-9397-08002B2CF9AE}" pid="27" name="SU Category">
    <vt:lpwstr/>
  </property>
  <property fmtid="{D5CDD505-2E9C-101B-9397-08002B2CF9AE}" pid="28" name="SU_x0020_Category">
    <vt:lpwstr/>
  </property>
  <property fmtid="{D5CDD505-2E9C-101B-9397-08002B2CF9AE}" pid="29" name="RMKeyword2">
    <vt:lpwstr/>
  </property>
</Properties>
</file>