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isgov-my.sharepoint.com/personal/lucy_wrathall_dsit_gov_uk/Documents/Desktop/"/>
    </mc:Choice>
  </mc:AlternateContent>
  <xr:revisionPtr revIDLastSave="0" documentId="8_{FF7ECA0C-D2C9-43C4-88B6-EADBB65927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A i" sheetId="1" r:id="rId1"/>
    <sheet name="Table A ii" sheetId="2" r:id="rId2"/>
    <sheet name="Table B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D37" i="1"/>
  <c r="B123" i="4" l="1"/>
  <c r="D122" i="4"/>
  <c r="C64" i="4"/>
  <c r="J10" i="1" l="1"/>
  <c r="D53" i="1"/>
  <c r="D51" i="1"/>
  <c r="D57" i="1"/>
  <c r="D56" i="1"/>
  <c r="D36" i="1"/>
  <c r="K15" i="1"/>
  <c r="D10" i="2"/>
  <c r="D64" i="4"/>
  <c r="C68" i="4" l="1"/>
  <c r="D59" i="4"/>
  <c r="C123" i="4" l="1"/>
  <c r="D123" i="4" s="1"/>
  <c r="D113" i="4"/>
  <c r="D107" i="4"/>
  <c r="D108" i="4"/>
  <c r="D109" i="4"/>
  <c r="D110" i="4"/>
  <c r="D111" i="4"/>
  <c r="D112" i="4"/>
  <c r="D114" i="4"/>
  <c r="D106" i="4"/>
  <c r="D102" i="4"/>
  <c r="D103" i="4"/>
  <c r="D104" i="4"/>
  <c r="D105" i="4"/>
  <c r="D95" i="4"/>
  <c r="D96" i="4"/>
  <c r="D97" i="4"/>
  <c r="D98" i="4"/>
  <c r="D99" i="4"/>
  <c r="D100" i="4"/>
  <c r="D101" i="4"/>
  <c r="D63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62" i="4"/>
  <c r="E123" i="4" l="1"/>
  <c r="D121" i="4"/>
  <c r="D58" i="4"/>
  <c r="D19" i="4"/>
  <c r="D18" i="4"/>
  <c r="D17" i="4"/>
  <c r="D6" i="4" l="1"/>
  <c r="D45" i="4" l="1"/>
  <c r="D44" i="4" l="1"/>
  <c r="J15" i="1"/>
  <c r="D118" i="4" l="1"/>
  <c r="K26" i="2" l="1"/>
  <c r="J26" i="2"/>
  <c r="K24" i="2"/>
  <c r="J24" i="2"/>
  <c r="K22" i="2"/>
  <c r="J22" i="2"/>
  <c r="K20" i="2"/>
  <c r="J20" i="2"/>
  <c r="K15" i="2"/>
  <c r="J15" i="2"/>
  <c r="K11" i="2"/>
  <c r="J11" i="2"/>
  <c r="J27" i="2" l="1"/>
  <c r="K64" i="1" l="1"/>
  <c r="J64" i="1"/>
  <c r="E64" i="1"/>
  <c r="D64" i="1"/>
  <c r="F64" i="1" l="1"/>
  <c r="G64" i="1" s="1"/>
  <c r="L64" i="1"/>
  <c r="M64" i="1" s="1"/>
  <c r="J37" i="1" l="1"/>
  <c r="E20" i="2"/>
  <c r="E27" i="2" s="1"/>
  <c r="E11" i="2"/>
  <c r="D11" i="2"/>
  <c r="D27" i="2" s="1"/>
  <c r="K58" i="1"/>
  <c r="J58" i="1"/>
  <c r="K49" i="1"/>
  <c r="J49" i="1"/>
  <c r="K37" i="1"/>
  <c r="K11" i="1"/>
  <c r="J11" i="1"/>
  <c r="E58" i="1"/>
  <c r="D58" i="1"/>
  <c r="E49" i="1"/>
  <c r="D49" i="1"/>
  <c r="E43" i="1"/>
  <c r="D43" i="1"/>
  <c r="E37" i="1"/>
  <c r="D49" i="4"/>
  <c r="F11" i="2" l="1"/>
  <c r="G11" i="2" s="1"/>
  <c r="F49" i="1"/>
  <c r="G49" i="1" s="1"/>
  <c r="L49" i="1"/>
  <c r="M49" i="1" s="1"/>
  <c r="L58" i="1"/>
  <c r="M58" i="1" s="1"/>
  <c r="L11" i="1"/>
  <c r="M11" i="1" s="1"/>
  <c r="F58" i="1"/>
  <c r="G58" i="1" s="1"/>
  <c r="F43" i="1"/>
  <c r="G43" i="1" s="1"/>
  <c r="L37" i="1"/>
  <c r="M37" i="1" s="1"/>
  <c r="F37" i="1"/>
  <c r="G37" i="1" s="1"/>
  <c r="D52" i="4"/>
  <c r="D54" i="4"/>
  <c r="D53" i="4"/>
  <c r="D51" i="4"/>
  <c r="D48" i="4"/>
  <c r="D50" i="4"/>
  <c r="D43" i="4"/>
  <c r="D46" i="4"/>
  <c r="D47" i="4"/>
  <c r="D40" i="4"/>
  <c r="D26" i="4"/>
  <c r="D14" i="4"/>
  <c r="D13" i="4"/>
  <c r="D12" i="4"/>
  <c r="D26" i="2" l="1"/>
  <c r="D22" i="2"/>
  <c r="D24" i="2"/>
  <c r="D20" i="2"/>
  <c r="F20" i="2" l="1"/>
  <c r="G20" i="2" s="1"/>
  <c r="L15" i="2"/>
  <c r="M15" i="2" s="1"/>
  <c r="J67" i="1"/>
  <c r="J43" i="1"/>
  <c r="D11" i="1"/>
  <c r="D69" i="1" s="1"/>
  <c r="K27" i="2"/>
  <c r="E26" i="2"/>
  <c r="F26" i="2" s="1"/>
  <c r="G26" i="2" s="1"/>
  <c r="E24" i="2"/>
  <c r="E22" i="2"/>
  <c r="F22" i="2" s="1"/>
  <c r="E15" i="2"/>
  <c r="F15" i="2" s="1"/>
  <c r="K67" i="1"/>
  <c r="K43" i="1"/>
  <c r="E67" i="1"/>
  <c r="E11" i="1"/>
  <c r="D67" i="1"/>
  <c r="L22" i="2"/>
  <c r="L26" i="2"/>
  <c r="L24" i="2"/>
  <c r="F24" i="2"/>
  <c r="L20" i="2"/>
  <c r="L11" i="2"/>
  <c r="M11" i="2" s="1"/>
  <c r="F15" i="1"/>
  <c r="L43" i="1" l="1"/>
  <c r="M43" i="1" s="1"/>
  <c r="F67" i="1"/>
  <c r="G67" i="1" s="1"/>
  <c r="K69" i="1"/>
  <c r="J69" i="1"/>
  <c r="F27" i="2"/>
  <c r="G27" i="2" s="1"/>
  <c r="E69" i="1"/>
  <c r="F69" i="1" s="1"/>
  <c r="G69" i="1" s="1"/>
  <c r="L15" i="1"/>
  <c r="M15" i="1" s="1"/>
  <c r="L67" i="1"/>
  <c r="M67" i="1" s="1"/>
  <c r="F11" i="1"/>
  <c r="G11" i="1" s="1"/>
  <c r="L27" i="2"/>
  <c r="M27" i="2" s="1"/>
  <c r="L69" i="1" l="1"/>
  <c r="M69" i="1" s="1"/>
</calcChain>
</file>

<file path=xl/sharedStrings.xml><?xml version="1.0" encoding="utf-8"?>
<sst xmlns="http://schemas.openxmlformats.org/spreadsheetml/2006/main" count="247" uniqueCount="187">
  <si>
    <t>Table A (i) Departmental Expenditure Limits (DELs)</t>
  </si>
  <si>
    <t>Subheads</t>
  </si>
  <si>
    <t>Description</t>
  </si>
  <si>
    <t>Programme</t>
  </si>
  <si>
    <t>Resource</t>
  </si>
  <si>
    <t>Capital</t>
  </si>
  <si>
    <t>£ million</t>
  </si>
  <si>
    <t>%</t>
  </si>
  <si>
    <t xml:space="preserve">see note  number </t>
  </si>
  <si>
    <t>A</t>
  </si>
  <si>
    <t>Deliver an ambitious industrial strategy</t>
  </si>
  <si>
    <t>Business and enterprise</t>
  </si>
  <si>
    <t>National Measurement Service</t>
  </si>
  <si>
    <t>Geospatial Commission</t>
  </si>
  <si>
    <t>Other programmes</t>
  </si>
  <si>
    <t>sub total</t>
  </si>
  <si>
    <t>B</t>
  </si>
  <si>
    <t>Promote competitive markets and responsible business practices</t>
  </si>
  <si>
    <t>Better Regulation</t>
  </si>
  <si>
    <t>Science and Research</t>
  </si>
  <si>
    <t>UK Space Agency</t>
  </si>
  <si>
    <t>Diamond Light Source</t>
  </si>
  <si>
    <t>Vaccines Taskforce</t>
  </si>
  <si>
    <t>SURE</t>
  </si>
  <si>
    <t>Research Capital investment fund</t>
  </si>
  <si>
    <t>British Academy</t>
  </si>
  <si>
    <t>Royal Academy of Engineering</t>
  </si>
  <si>
    <t>Science and society</t>
  </si>
  <si>
    <t>Research Base and Science contingency</t>
  </si>
  <si>
    <t>Copernicus</t>
  </si>
  <si>
    <t>ARIA</t>
  </si>
  <si>
    <t>Horizon Europe</t>
  </si>
  <si>
    <t>UK Research and Innovation</t>
  </si>
  <si>
    <t>Capability</t>
  </si>
  <si>
    <t>Core and agency admin</t>
  </si>
  <si>
    <t>Centrally held/unallocated</t>
  </si>
  <si>
    <t>Other programmes (including EU Exit Programme)</t>
  </si>
  <si>
    <t>UK Shared Business Services administration</t>
  </si>
  <si>
    <t>Government as Shareholder</t>
  </si>
  <si>
    <t>Ordnance Survey</t>
  </si>
  <si>
    <t>Business and Enterprise access to finance</t>
  </si>
  <si>
    <t>British Technology Investments</t>
  </si>
  <si>
    <t>Meteorological Office</t>
  </si>
  <si>
    <t>Support for the Digital, Broadcasting and Media Sectors</t>
  </si>
  <si>
    <t>Broadband</t>
  </si>
  <si>
    <t>Support for Broadcasting and Media</t>
  </si>
  <si>
    <t>Europe, data, digital and security</t>
  </si>
  <si>
    <t>Data protection</t>
  </si>
  <si>
    <t>Information Commission</t>
  </si>
  <si>
    <t>Ofcom</t>
  </si>
  <si>
    <t>G</t>
  </si>
  <si>
    <t>Building Digital UK</t>
  </si>
  <si>
    <t>total voted and non voted</t>
  </si>
  <si>
    <t>Table A (ii) AME budgets</t>
  </si>
  <si>
    <t>see note number</t>
  </si>
  <si>
    <t>ESA pensions</t>
  </si>
  <si>
    <t>Research Councils pensions</t>
  </si>
  <si>
    <t>Horizon Europe and Euratom</t>
  </si>
  <si>
    <t>Other core department provisions</t>
  </si>
  <si>
    <t>UK Shared Business Services</t>
  </si>
  <si>
    <t>NESTA</t>
  </si>
  <si>
    <t>admin</t>
  </si>
  <si>
    <t>programme</t>
  </si>
  <si>
    <t>Resource DEL total</t>
  </si>
  <si>
    <t>Capital DEL</t>
  </si>
  <si>
    <t>Estimating, forecasting and reprofiling changes:-</t>
  </si>
  <si>
    <t>Neutral funding changes between departments:-</t>
  </si>
  <si>
    <t>Machinery of government changes:-</t>
  </si>
  <si>
    <t>Other funding transfers:-</t>
  </si>
  <si>
    <t>Impairment Eutelsat and Depreciation</t>
  </si>
  <si>
    <t>Animal License Fee</t>
  </si>
  <si>
    <t>Met Office</t>
  </si>
  <si>
    <t>Space</t>
  </si>
  <si>
    <t>DSIT</t>
  </si>
  <si>
    <t>Reserve Claims:-</t>
  </si>
  <si>
    <t>Spending Review 2025 outcome</t>
  </si>
  <si>
    <t>Table B: how DEL funding plans for 2025-26 have altered since Spending Review 2025</t>
  </si>
  <si>
    <t>Additional, new, money awarded since SR2025:-</t>
  </si>
  <si>
    <t>Office for Quantum</t>
  </si>
  <si>
    <t>EU Exit foreign exchange volatility</t>
  </si>
  <si>
    <t>Digital Economy Unit</t>
  </si>
  <si>
    <t>Modernising and reforming the work of the Government Functions</t>
  </si>
  <si>
    <t>Government Digital Service</t>
  </si>
  <si>
    <t>Central Digital and Data Office</t>
  </si>
  <si>
    <t>Incubator for AI</t>
  </si>
  <si>
    <t>OneLogin</t>
  </si>
  <si>
    <t>C, I, M</t>
  </si>
  <si>
    <t>D, J</t>
  </si>
  <si>
    <t>E, K</t>
  </si>
  <si>
    <t>F, L</t>
  </si>
  <si>
    <t>H</t>
  </si>
  <si>
    <t>British Business Bank</t>
  </si>
  <si>
    <t>Programme to Admin Switch to reflect SR25 settlement</t>
  </si>
  <si>
    <t>Regulatory Innovation Office</t>
  </si>
  <si>
    <t>Standards</t>
  </si>
  <si>
    <t>O, Q</t>
  </si>
  <si>
    <t>N, P</t>
  </si>
  <si>
    <t>R</t>
  </si>
  <si>
    <t>Additional funding for increase in Employer's National Insurance Contributions</t>
  </si>
  <si>
    <t>Ringfenced RDEL budgets allocation</t>
  </si>
  <si>
    <t>Government Digital Service transfer from Cabinet Office</t>
  </si>
  <si>
    <t>Transfer to Food Standards Agency for Engineering Biology Sandbox</t>
  </si>
  <si>
    <t>Transfer to Cabinet Office for Special Adviser Costs</t>
  </si>
  <si>
    <t>Transfer to Cabinet Office for Civil Service Live</t>
  </si>
  <si>
    <t>Transfer to Cabinet Office for Mission Comms</t>
  </si>
  <si>
    <t>Government Digital Service pressures per SR25 Settlement Letter</t>
  </si>
  <si>
    <t>Transfer to Food Standards Agency for RIO (Regulatory Innovation Office) Regulatory Moment</t>
  </si>
  <si>
    <t>Transfer to Department for Business &amp; Trade for Faraday</t>
  </si>
  <si>
    <t xml:space="preserve">Transfer to Foreign, Commonwealth &amp; Development Office for UK/Estonia/Ukraine e-Governance Partnership </t>
  </si>
  <si>
    <t>Transfer from Foreign, Commonwealth &amp; Development Office for Met Office HARMONICS</t>
  </si>
  <si>
    <t>Transfer to National Security Secretariat for CyberFirst FY25/26</t>
  </si>
  <si>
    <t>Transfer from Department for Transport for Positioning, Navigation &amp; Timing Office</t>
  </si>
  <si>
    <t>Transfer from Foreign, Commonwealth &amp; Development Office for Integrated Security Fund</t>
  </si>
  <si>
    <t>Transfer to Foreign, Commonwealth &amp; Development Office for Science &amp; Technology (STN) resource contribution</t>
  </si>
  <si>
    <t>Government Digital Service allocation per SR25 Settlement Letter</t>
  </si>
  <si>
    <t>At Main Estimate 2025-26:</t>
  </si>
  <si>
    <t>At Supplementary Estimate 2025-26:</t>
  </si>
  <si>
    <t>2025-2026 Supplementary Estimates DEL totals</t>
  </si>
  <si>
    <t>Additional funding for investment in Eutelsat</t>
  </si>
  <si>
    <t>Funding for Digital IMG</t>
  </si>
  <si>
    <t>Funding for AI Exemplars</t>
  </si>
  <si>
    <t>Additional Ringfenced RDEL budgets allocation</t>
  </si>
  <si>
    <t>Government Digital Service and Cyber transfer from Cabinet Office</t>
  </si>
  <si>
    <t>BDUK SRN reprofile to FY 26/27</t>
  </si>
  <si>
    <t>Horizon &amp; Copernicus reprofile across SR period</t>
  </si>
  <si>
    <t>Transfers from Security Intelligence Agencies</t>
  </si>
  <si>
    <t>Transfer from Cabinet Office for Emergency Alerts</t>
  </si>
  <si>
    <t>Transfer from Cabinet Office for Mission Comms</t>
  </si>
  <si>
    <t>Transfer from DESNZ for UKRI nuclear</t>
  </si>
  <si>
    <t>Transfers from FCDO for Met Office</t>
  </si>
  <si>
    <t>Transfer to Cabinet Office for Public Appointments Digital Service</t>
  </si>
  <si>
    <t>Transfer to Cabinet Office for AI Project Fund</t>
  </si>
  <si>
    <t>Transfer to Cabinet Office for Matrix</t>
  </si>
  <si>
    <t>Transfer to Cabinet Office for Digital IMG</t>
  </si>
  <si>
    <t>Transfer to CMA for Matrix</t>
  </si>
  <si>
    <t>Transfer to CMA for Digital IMG</t>
  </si>
  <si>
    <t>Transfer to DBT for Matrix</t>
  </si>
  <si>
    <t>Transfer to DBT for UKSBS</t>
  </si>
  <si>
    <t>Transfer to DCMS for Matrix</t>
  </si>
  <si>
    <t>Transfer to DfE for AI</t>
  </si>
  <si>
    <t>Transfer to DfE for Gigahubs</t>
  </si>
  <si>
    <t>Transfer to DfE for Digital IMG</t>
  </si>
  <si>
    <t>Transfer to DESNZ for Matrix</t>
  </si>
  <si>
    <t>Transfer to DESNZ for ICS RoU assets</t>
  </si>
  <si>
    <t>Transfer to DESNZ for UKSBS</t>
  </si>
  <si>
    <t>Transfer to DEFRA for AI</t>
  </si>
  <si>
    <t>Transfer to DfT for AI</t>
  </si>
  <si>
    <t>Transfers from OLS to DHSC</t>
  </si>
  <si>
    <t>Transfer to DHSC for Digital Inclusion</t>
  </si>
  <si>
    <t>Transfer to FCDO for Techbridge</t>
  </si>
  <si>
    <t>Transfer to FCDO for Israel Tech Hub</t>
  </si>
  <si>
    <t>Transfer to HMT for AI</t>
  </si>
  <si>
    <t>Transfers to HO for Shared Rural Network</t>
  </si>
  <si>
    <t>Transfer to HO for AI</t>
  </si>
  <si>
    <t>Transfer to HO for Digital Inclusion</t>
  </si>
  <si>
    <t>Transfer to MHCLG for Digital IMG</t>
  </si>
  <si>
    <t>Transfer to MoJ for Digital IMG</t>
  </si>
  <si>
    <t>Transfers to Northern Ireland Executive for Digital Inclusion</t>
  </si>
  <si>
    <t>Transfer to Northern Ireland Executive for Superfast</t>
  </si>
  <si>
    <t>Transfer to Office for Standards in Education for Digital IMG</t>
  </si>
  <si>
    <t>Transfers to Scottish Executive for Digital Inclusion</t>
  </si>
  <si>
    <t>Transfers from OLS to Scottish Executive</t>
  </si>
  <si>
    <t>Transfers to Welsh Gov for Digital Inclusion</t>
  </si>
  <si>
    <t>Transfer to Welsh Gov for cyber resilience</t>
  </si>
  <si>
    <t>Severe Space Weather transfer from DESNZ</t>
  </si>
  <si>
    <t>Transfer from Cabinet Office for Government Digital Service</t>
  </si>
  <si>
    <t>Transfer to Security Intelligence Agencies</t>
  </si>
  <si>
    <t>This year
(Main Estimates budget approved)</t>
  </si>
  <si>
    <t>change from earlier this year</t>
  </si>
  <si>
    <t>This year 
(Supp Estimates budget sought)</t>
  </si>
  <si>
    <t>Funding returned to HMT to cover shortfall on Research Councils Pensions Scheme</t>
  </si>
  <si>
    <t>Transfer to Northern Ireland Executive for Gigabit Infrastructure Subsidy</t>
  </si>
  <si>
    <t>Transfer to Scottish Executive for Gigabit Infrastructure Subsidy</t>
  </si>
  <si>
    <t>Surrender of Overseas Development Aid funding per SR25 settlement</t>
  </si>
  <si>
    <t>Transfer from DEFRA for Positioning, Navigation and Timing (PNT) office</t>
  </si>
  <si>
    <t>Transfer from DBT for Insititut European de Cooperation et de Developpement (IECD)</t>
  </si>
  <si>
    <t>Transfers from FCDO for Integrated Security Fund (ISF)</t>
  </si>
  <si>
    <t>Transfers from FCDO for Economic Deterrence Initiative (EDI)</t>
  </si>
  <si>
    <t>Transfer from HO for Space</t>
  </si>
  <si>
    <t>Transfer from Northern Ireland Executive for Future Medicines Institute (FMI)</t>
  </si>
  <si>
    <t>Transfer to DBT for Centre of Connected and Autonomous Vehicles (CCAV)</t>
  </si>
  <si>
    <t>Transfers to DESNZ for UK Atomic Energy Authority (UKAEA)</t>
  </si>
  <si>
    <t>Transfers to FCDO for Science and Technology Network (STN)</t>
  </si>
  <si>
    <t>Transfers from OLS to Welsh Government</t>
  </si>
  <si>
    <t>Surrender of Regulatory Innovation Office funding (RIO) in relation to Ofcom project</t>
  </si>
  <si>
    <t>Cash management scheme rebate</t>
  </si>
  <si>
    <t>Life Sciences Innovative Manufacturing Fund reprofile to FY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</si>
</sst>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0.0%"/>
    <numFmt numFmtId="166" formatCode="0.0"/>
    <numFmt numFmtId="167" formatCode="0.000"/>
    <numFmt numFmtId="168" formatCode="_-* #,##0.000_-;\-* #,##0.000_-;_-* &quot;-&quot;??_-;_-@_-"/>
    <numFmt numFmtId="169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3" fillId="0" borderId="4" xfId="0" applyFont="1" applyBorder="1"/>
    <xf numFmtId="0" fontId="4" fillId="0" borderId="2" xfId="0" applyFont="1" applyBorder="1"/>
    <xf numFmtId="0" fontId="4" fillId="2" borderId="1" xfId="0" applyFont="1" applyFill="1" applyBorder="1" applyAlignment="1">
      <alignment wrapText="1"/>
    </xf>
    <xf numFmtId="0" fontId="4" fillId="0" borderId="3" xfId="0" applyFont="1" applyBorder="1"/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4" xfId="0" applyFont="1" applyBorder="1"/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164" fontId="4" fillId="0" borderId="5" xfId="0" applyNumberFormat="1" applyFont="1" applyBorder="1"/>
    <xf numFmtId="165" fontId="4" fillId="0" borderId="5" xfId="0" applyNumberFormat="1" applyFont="1" applyBorder="1"/>
    <xf numFmtId="1" fontId="4" fillId="0" borderId="12" xfId="0" applyNumberFormat="1" applyFont="1" applyBorder="1"/>
    <xf numFmtId="1" fontId="4" fillId="2" borderId="11" xfId="0" applyNumberFormat="1" applyFont="1" applyFill="1" applyBorder="1"/>
    <xf numFmtId="164" fontId="0" fillId="0" borderId="0" xfId="0" applyNumberFormat="1"/>
    <xf numFmtId="164" fontId="4" fillId="0" borderId="11" xfId="0" applyNumberFormat="1" applyFont="1" applyBorder="1"/>
    <xf numFmtId="165" fontId="4" fillId="0" borderId="11" xfId="0" applyNumberFormat="1" applyFont="1" applyBorder="1"/>
    <xf numFmtId="0" fontId="4" fillId="3" borderId="10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164" fontId="4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" fontId="4" fillId="3" borderId="3" xfId="0" applyNumberFormat="1" applyFont="1" applyFill="1" applyBorder="1"/>
    <xf numFmtId="1" fontId="4" fillId="2" borderId="1" xfId="0" applyNumberFormat="1" applyFont="1" applyFill="1" applyBorder="1"/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164" fontId="4" fillId="2" borderId="5" xfId="0" applyNumberFormat="1" applyFont="1" applyFill="1" applyBorder="1"/>
    <xf numFmtId="164" fontId="3" fillId="2" borderId="5" xfId="0" applyNumberFormat="1" applyFont="1" applyFill="1" applyBorder="1"/>
    <xf numFmtId="165" fontId="3" fillId="2" borderId="5" xfId="0" applyNumberFormat="1" applyFont="1" applyFill="1" applyBorder="1"/>
    <xf numFmtId="1" fontId="4" fillId="2" borderId="7" xfId="0" applyNumberFormat="1" applyFont="1" applyFill="1" applyBorder="1"/>
    <xf numFmtId="1" fontId="4" fillId="2" borderId="5" xfId="0" applyNumberFormat="1" applyFont="1" applyFill="1" applyBorder="1"/>
    <xf numFmtId="165" fontId="4" fillId="2" borderId="5" xfId="0" applyNumberFormat="1" applyFont="1" applyFill="1" applyBorder="1"/>
    <xf numFmtId="0" fontId="4" fillId="2" borderId="1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12" xfId="0" applyFont="1" applyFill="1" applyBorder="1" applyAlignment="1">
      <alignment wrapText="1"/>
    </xf>
    <xf numFmtId="164" fontId="4" fillId="2" borderId="11" xfId="0" applyNumberFormat="1" applyFont="1" applyFill="1" applyBorder="1"/>
    <xf numFmtId="165" fontId="4" fillId="2" borderId="11" xfId="0" applyNumberFormat="1" applyFont="1" applyFill="1" applyBorder="1"/>
    <xf numFmtId="1" fontId="4" fillId="2" borderId="12" xfId="0" applyNumberFormat="1" applyFont="1" applyFill="1" applyBorder="1"/>
    <xf numFmtId="164" fontId="3" fillId="2" borderId="11" xfId="0" applyNumberFormat="1" applyFont="1" applyFill="1" applyBorder="1"/>
    <xf numFmtId="165" fontId="3" fillId="2" borderId="11" xfId="0" applyNumberFormat="1" applyFont="1" applyFill="1" applyBorder="1"/>
    <xf numFmtId="164" fontId="6" fillId="3" borderId="1" xfId="0" applyNumberFormat="1" applyFont="1" applyFill="1" applyBorder="1"/>
    <xf numFmtId="164" fontId="7" fillId="3" borderId="1" xfId="0" applyNumberFormat="1" applyFont="1" applyFill="1" applyBorder="1"/>
    <xf numFmtId="165" fontId="7" fillId="3" borderId="1" xfId="0" applyNumberFormat="1" applyFont="1" applyFill="1" applyBorder="1"/>
    <xf numFmtId="1" fontId="6" fillId="2" borderId="10" xfId="0" applyNumberFormat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8" fillId="0" borderId="4" xfId="0" applyFont="1" applyBorder="1"/>
    <xf numFmtId="0" fontId="9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5" fillId="0" borderId="12" xfId="0" applyFont="1" applyBorder="1"/>
    <xf numFmtId="3" fontId="4" fillId="0" borderId="12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3" borderId="10" xfId="0" applyFont="1" applyFill="1" applyBorder="1"/>
    <xf numFmtId="0" fontId="4" fillId="3" borderId="2" xfId="0" applyFont="1" applyFill="1" applyBorder="1" applyAlignment="1">
      <alignment wrapText="1"/>
    </xf>
    <xf numFmtId="0" fontId="5" fillId="3" borderId="3" xfId="0" applyFont="1" applyFill="1" applyBorder="1"/>
    <xf numFmtId="164" fontId="4" fillId="3" borderId="3" xfId="0" applyNumberFormat="1" applyFont="1" applyFill="1" applyBorder="1"/>
    <xf numFmtId="0" fontId="4" fillId="2" borderId="11" xfId="0" applyFont="1" applyFill="1" applyBorder="1"/>
    <xf numFmtId="0" fontId="5" fillId="2" borderId="7" xfId="0" applyFont="1" applyFill="1" applyBorder="1"/>
    <xf numFmtId="164" fontId="4" fillId="2" borderId="7" xfId="0" applyNumberFormat="1" applyFont="1" applyFill="1" applyBorder="1"/>
    <xf numFmtId="0" fontId="10" fillId="0" borderId="0" xfId="0" applyFont="1"/>
    <xf numFmtId="0" fontId="2" fillId="0" borderId="0" xfId="0" applyFont="1"/>
    <xf numFmtId="0" fontId="0" fillId="4" borderId="0" xfId="0" applyFill="1"/>
    <xf numFmtId="0" fontId="0" fillId="4" borderId="13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2" xfId="0" applyFont="1" applyBorder="1"/>
    <xf numFmtId="164" fontId="0" fillId="4" borderId="0" xfId="0" applyNumberFormat="1" applyFill="1"/>
    <xf numFmtId="0" fontId="5" fillId="3" borderId="12" xfId="0" applyFont="1" applyFill="1" applyBorder="1"/>
    <xf numFmtId="164" fontId="4" fillId="3" borderId="12" xfId="0" applyNumberFormat="1" applyFont="1" applyFill="1" applyBorder="1"/>
    <xf numFmtId="164" fontId="3" fillId="3" borderId="11" xfId="0" applyNumberFormat="1" applyFont="1" applyFill="1" applyBorder="1"/>
    <xf numFmtId="165" fontId="3" fillId="3" borderId="11" xfId="0" applyNumberFormat="1" applyFont="1" applyFill="1" applyBorder="1"/>
    <xf numFmtId="1" fontId="4" fillId="3" borderId="12" xfId="0" applyNumberFormat="1" applyFont="1" applyFill="1" applyBorder="1"/>
    <xf numFmtId="4" fontId="3" fillId="3" borderId="3" xfId="0" applyNumberFormat="1" applyFont="1" applyFill="1" applyBorder="1"/>
    <xf numFmtId="4" fontId="3" fillId="2" borderId="1" xfId="0" applyNumberFormat="1" applyFont="1" applyFill="1" applyBorder="1"/>
    <xf numFmtId="164" fontId="4" fillId="0" borderId="0" xfId="0" applyNumberFormat="1" applyFont="1"/>
    <xf numFmtId="164" fontId="3" fillId="0" borderId="2" xfId="0" applyNumberFormat="1" applyFont="1" applyBorder="1"/>
    <xf numFmtId="164" fontId="5" fillId="0" borderId="9" xfId="0" applyNumberFormat="1" applyFont="1" applyBorder="1" applyAlignment="1">
      <alignment wrapText="1"/>
    </xf>
    <xf numFmtId="164" fontId="4" fillId="0" borderId="4" xfId="0" applyNumberFormat="1" applyFont="1" applyBorder="1"/>
    <xf numFmtId="164" fontId="4" fillId="0" borderId="12" xfId="0" applyNumberFormat="1" applyFont="1" applyBorder="1"/>
    <xf numFmtId="166" fontId="0" fillId="0" borderId="0" xfId="0" applyNumberFormat="1"/>
    <xf numFmtId="166" fontId="2" fillId="0" borderId="0" xfId="0" applyNumberFormat="1" applyFont="1"/>
    <xf numFmtId="166" fontId="0" fillId="0" borderId="10" xfId="0" applyNumberFormat="1" applyBorder="1" applyAlignment="1">
      <alignment wrapText="1"/>
    </xf>
    <xf numFmtId="166" fontId="2" fillId="0" borderId="10" xfId="0" applyNumberFormat="1" applyFont="1" applyBorder="1" applyAlignment="1">
      <alignment wrapText="1"/>
    </xf>
    <xf numFmtId="166" fontId="0" fillId="0" borderId="11" xfId="0" applyNumberFormat="1" applyBorder="1" applyAlignment="1">
      <alignment wrapText="1"/>
    </xf>
    <xf numFmtId="166" fontId="0" fillId="0" borderId="1" xfId="0" applyNumberFormat="1" applyBorder="1" applyAlignment="1">
      <alignment wrapText="1"/>
    </xf>
    <xf numFmtId="166" fontId="0" fillId="0" borderId="11" xfId="0" applyNumberFormat="1" applyBorder="1"/>
    <xf numFmtId="164" fontId="4" fillId="0" borderId="1" xfId="0" applyNumberFormat="1" applyFont="1" applyBorder="1"/>
    <xf numFmtId="167" fontId="2" fillId="0" borderId="1" xfId="0" applyNumberFormat="1" applyFont="1" applyBorder="1"/>
    <xf numFmtId="168" fontId="2" fillId="0" borderId="1" xfId="1" applyNumberFormat="1" applyFont="1" applyBorder="1"/>
    <xf numFmtId="164" fontId="3" fillId="0" borderId="11" xfId="0" applyNumberFormat="1" applyFont="1" applyBorder="1"/>
    <xf numFmtId="165" fontId="3" fillId="0" borderId="11" xfId="0" applyNumberFormat="1" applyFont="1" applyBorder="1"/>
    <xf numFmtId="0" fontId="4" fillId="0" borderId="4" xfId="0" applyFont="1" applyBorder="1" applyAlignment="1">
      <alignment wrapText="1"/>
    </xf>
    <xf numFmtId="0" fontId="5" fillId="0" borderId="3" xfId="0" applyFont="1" applyBorder="1" applyAlignment="1">
      <alignment wrapText="1"/>
    </xf>
    <xf numFmtId="164" fontId="3" fillId="0" borderId="1" xfId="0" applyNumberFormat="1" applyFont="1" applyBorder="1"/>
    <xf numFmtId="165" fontId="3" fillId="0" borderId="1" xfId="0" applyNumberFormat="1" applyFont="1" applyBorder="1"/>
    <xf numFmtId="1" fontId="4" fillId="0" borderId="3" xfId="0" applyNumberFormat="1" applyFont="1" applyBorder="1"/>
    <xf numFmtId="169" fontId="0" fillId="0" borderId="1" xfId="1" applyNumberFormat="1" applyFont="1" applyBorder="1" applyAlignment="1">
      <alignment wrapText="1"/>
    </xf>
    <xf numFmtId="166" fontId="10" fillId="0" borderId="0" xfId="0" applyNumberFormat="1" applyFont="1"/>
    <xf numFmtId="164" fontId="6" fillId="0" borderId="1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166" fontId="1" fillId="0" borderId="11" xfId="0" applyNumberFormat="1" applyFont="1" applyBorder="1"/>
    <xf numFmtId="166" fontId="17" fillId="0" borderId="11" xfId="0" applyNumberFormat="1" applyFont="1" applyBorder="1"/>
    <xf numFmtId="0" fontId="0" fillId="0" borderId="1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88"/>
  <sheetViews>
    <sheetView tabSelected="1" zoomScale="80" zoomScaleNormal="80" workbookViewId="0">
      <selection activeCell="C8" sqref="C8"/>
    </sheetView>
  </sheetViews>
  <sheetFormatPr defaultRowHeight="14.5" x14ac:dyDescent="0.35"/>
  <cols>
    <col min="1" max="1" width="7.81640625" customWidth="1"/>
    <col min="2" max="2" width="26.453125" customWidth="1"/>
    <col min="3" max="3" width="36.1796875" customWidth="1"/>
    <col min="4" max="5" width="13.453125" customWidth="1"/>
    <col min="6" max="6" width="9.1796875" customWidth="1"/>
    <col min="7" max="7" width="11" customWidth="1"/>
    <col min="8" max="8" width="15" customWidth="1"/>
    <col min="9" max="9" width="7" customWidth="1"/>
    <col min="10" max="11" width="16" style="27" customWidth="1"/>
    <col min="12" max="12" width="19.1796875" bestFit="1" customWidth="1"/>
    <col min="13" max="13" width="9.81640625" bestFit="1" customWidth="1"/>
    <col min="14" max="14" width="9.1796875" customWidth="1"/>
    <col min="15" max="15" width="7.90625" bestFit="1" customWidth="1"/>
    <col min="16" max="16" width="5.1796875" customWidth="1"/>
  </cols>
  <sheetData>
    <row r="2" spans="1:16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102"/>
      <c r="K2" s="102"/>
      <c r="L2" s="2"/>
      <c r="M2" s="2"/>
      <c r="N2" s="2"/>
    </row>
    <row r="3" spans="1:16" ht="26.5" x14ac:dyDescent="0.35">
      <c r="A3" s="3" t="s">
        <v>1</v>
      </c>
      <c r="B3" s="4" t="s">
        <v>2</v>
      </c>
      <c r="C3" s="5" t="s">
        <v>3</v>
      </c>
      <c r="D3" s="6" t="s">
        <v>4</v>
      </c>
      <c r="E3" s="6"/>
      <c r="F3" s="7"/>
      <c r="G3" s="7"/>
      <c r="H3" s="7"/>
      <c r="I3" s="8"/>
      <c r="J3" s="103" t="s">
        <v>5</v>
      </c>
      <c r="K3" s="103"/>
      <c r="L3" s="7"/>
      <c r="M3" s="7"/>
      <c r="N3" s="9"/>
    </row>
    <row r="4" spans="1:16" ht="79.5" customHeight="1" x14ac:dyDescent="0.35">
      <c r="A4" s="10"/>
      <c r="B4" s="11"/>
      <c r="C4" s="12"/>
      <c r="D4" s="13" t="s">
        <v>169</v>
      </c>
      <c r="E4" s="14" t="s">
        <v>167</v>
      </c>
      <c r="F4" s="7" t="s">
        <v>168</v>
      </c>
      <c r="G4" s="9"/>
      <c r="H4" s="3"/>
      <c r="I4" s="15"/>
      <c r="J4" s="13" t="s">
        <v>169</v>
      </c>
      <c r="K4" s="104" t="s">
        <v>167</v>
      </c>
      <c r="L4" s="7" t="s">
        <v>168</v>
      </c>
      <c r="M4" s="9"/>
      <c r="N4" s="3"/>
    </row>
    <row r="5" spans="1:16" ht="47.25" customHeight="1" x14ac:dyDescent="0.35">
      <c r="A5" s="16"/>
      <c r="B5" s="17"/>
      <c r="C5" s="18"/>
      <c r="D5" s="19" t="s">
        <v>6</v>
      </c>
      <c r="E5" s="19" t="s">
        <v>6</v>
      </c>
      <c r="F5" s="9"/>
      <c r="G5" s="9" t="s">
        <v>7</v>
      </c>
      <c r="H5" s="18" t="s">
        <v>8</v>
      </c>
      <c r="I5" s="15"/>
      <c r="J5" s="105" t="s">
        <v>6</v>
      </c>
      <c r="K5" s="105" t="s">
        <v>6</v>
      </c>
      <c r="L5" s="9"/>
      <c r="M5" s="9" t="s">
        <v>7</v>
      </c>
      <c r="N5" s="18" t="s">
        <v>8</v>
      </c>
    </row>
    <row r="6" spans="1:16" ht="26.5" x14ac:dyDescent="0.35">
      <c r="A6" s="20" t="s">
        <v>9</v>
      </c>
      <c r="B6" s="21" t="s">
        <v>10</v>
      </c>
      <c r="C6" s="22" t="s">
        <v>11</v>
      </c>
      <c r="D6" s="23">
        <v>0.9</v>
      </c>
      <c r="E6" s="23"/>
      <c r="F6" s="23"/>
      <c r="G6" s="24"/>
      <c r="H6" s="25"/>
      <c r="I6" s="26"/>
      <c r="J6" s="23"/>
      <c r="K6" s="23"/>
      <c r="L6" s="23"/>
      <c r="M6" s="24"/>
      <c r="N6" s="25"/>
      <c r="O6" s="27"/>
      <c r="P6" s="27"/>
    </row>
    <row r="7" spans="1:16" x14ac:dyDescent="0.35">
      <c r="A7" s="20"/>
      <c r="B7" s="21"/>
      <c r="C7" s="22" t="s">
        <v>12</v>
      </c>
      <c r="D7" s="28">
        <v>9.51</v>
      </c>
      <c r="E7" s="28">
        <v>9.6940000000000008</v>
      </c>
      <c r="F7" s="28"/>
      <c r="G7" s="29"/>
      <c r="H7" s="25"/>
      <c r="I7" s="26"/>
      <c r="J7" s="28">
        <v>180.83</v>
      </c>
      <c r="K7" s="28">
        <v>197.9</v>
      </c>
      <c r="L7" s="28"/>
      <c r="M7" s="29"/>
      <c r="N7" s="25"/>
      <c r="O7" s="27"/>
      <c r="P7" s="27"/>
    </row>
    <row r="8" spans="1:16" x14ac:dyDescent="0.35">
      <c r="A8" s="20"/>
      <c r="B8" s="21"/>
      <c r="C8" s="22" t="s">
        <v>42</v>
      </c>
      <c r="D8" s="28"/>
      <c r="E8" s="28"/>
      <c r="F8" s="28"/>
      <c r="G8" s="29"/>
      <c r="H8" s="25"/>
      <c r="I8" s="26"/>
      <c r="J8" s="28">
        <v>154.297</v>
      </c>
      <c r="K8" s="28">
        <v>182.54400000000001</v>
      </c>
      <c r="L8" s="28"/>
      <c r="M8" s="29"/>
      <c r="N8" s="25"/>
      <c r="O8" s="27"/>
      <c r="P8" s="27"/>
    </row>
    <row r="9" spans="1:16" x14ac:dyDescent="0.35">
      <c r="A9" s="20"/>
      <c r="B9" s="21"/>
      <c r="C9" s="22" t="s">
        <v>13</v>
      </c>
      <c r="D9" s="28"/>
      <c r="E9" s="28"/>
      <c r="F9" s="28"/>
      <c r="G9" s="29"/>
      <c r="H9" s="25"/>
      <c r="I9" s="26"/>
      <c r="J9" s="28"/>
      <c r="K9" s="28"/>
      <c r="L9" s="28"/>
      <c r="M9" s="29"/>
      <c r="N9" s="25"/>
      <c r="O9" s="27"/>
      <c r="P9" s="27"/>
    </row>
    <row r="10" spans="1:16" x14ac:dyDescent="0.35">
      <c r="A10" s="20"/>
      <c r="B10" s="21"/>
      <c r="C10" s="22" t="s">
        <v>14</v>
      </c>
      <c r="D10" s="28">
        <v>-2.9710000000000001</v>
      </c>
      <c r="E10" s="28">
        <v>-3.5640000000000001</v>
      </c>
      <c r="F10" s="28"/>
      <c r="G10" s="29"/>
      <c r="H10" s="25"/>
      <c r="I10" s="26"/>
      <c r="J10" s="28">
        <f>0.1+0.6-12.19+92.292</f>
        <v>80.802000000000007</v>
      </c>
      <c r="K10" s="28">
        <v>221.85299999999998</v>
      </c>
      <c r="L10" s="28"/>
      <c r="M10" s="29"/>
      <c r="N10" s="25"/>
      <c r="O10" s="27"/>
      <c r="P10" s="27"/>
    </row>
    <row r="11" spans="1:16" x14ac:dyDescent="0.35">
      <c r="A11" s="30"/>
      <c r="B11" s="31" t="s">
        <v>15</v>
      </c>
      <c r="C11" s="32"/>
      <c r="D11" s="114">
        <f>SUM(D6:D10)</f>
        <v>7.4390000000000001</v>
      </c>
      <c r="E11" s="33">
        <f>SUM(E6:E10)</f>
        <v>6.1300000000000008</v>
      </c>
      <c r="F11" s="34">
        <f>D11-E11</f>
        <v>1.3089999999999993</v>
      </c>
      <c r="G11" s="35">
        <f>F11/E11</f>
        <v>0.21353996737357245</v>
      </c>
      <c r="H11" s="36"/>
      <c r="I11" s="37"/>
      <c r="J11" s="114">
        <f>SUM(J6:J10)</f>
        <v>415.92900000000003</v>
      </c>
      <c r="K11" s="33">
        <f>SUM(K6:K10)</f>
        <v>602.29700000000003</v>
      </c>
      <c r="L11" s="34">
        <f>J11-K11</f>
        <v>-186.36799999999999</v>
      </c>
      <c r="M11" s="35">
        <f>L11/K11</f>
        <v>-0.30942873698524148</v>
      </c>
      <c r="N11" s="36">
        <v>2</v>
      </c>
      <c r="O11" s="27"/>
      <c r="P11" s="27"/>
    </row>
    <row r="12" spans="1:16" x14ac:dyDescent="0.35">
      <c r="A12" s="38"/>
      <c r="B12" s="39"/>
      <c r="C12" s="40"/>
      <c r="D12" s="41"/>
      <c r="E12" s="41"/>
      <c r="F12" s="42"/>
      <c r="G12" s="43"/>
      <c r="H12" s="44"/>
      <c r="I12" s="45"/>
      <c r="J12" s="41"/>
      <c r="K12" s="41"/>
      <c r="L12" s="41"/>
      <c r="M12" s="46"/>
      <c r="N12" s="44"/>
      <c r="O12" s="27"/>
      <c r="P12" s="27"/>
    </row>
    <row r="13" spans="1:16" ht="39.5" x14ac:dyDescent="0.35">
      <c r="A13" s="20" t="s">
        <v>16</v>
      </c>
      <c r="B13" s="21" t="s">
        <v>17</v>
      </c>
      <c r="C13" s="22" t="s">
        <v>18</v>
      </c>
      <c r="D13" s="28"/>
      <c r="E13" s="28"/>
      <c r="F13" s="28"/>
      <c r="G13" s="29"/>
      <c r="H13" s="25"/>
      <c r="I13" s="26"/>
      <c r="J13" s="28">
        <v>10.321999999999999</v>
      </c>
      <c r="K13" s="28">
        <v>6.1</v>
      </c>
      <c r="L13" s="28"/>
      <c r="M13" s="29"/>
      <c r="N13" s="25"/>
      <c r="O13" s="27"/>
      <c r="P13" s="27"/>
    </row>
    <row r="14" spans="1:16" x14ac:dyDescent="0.35">
      <c r="A14" s="20"/>
      <c r="B14" s="21"/>
      <c r="C14" s="22" t="s">
        <v>93</v>
      </c>
      <c r="D14" s="28"/>
      <c r="E14" s="28"/>
      <c r="F14" s="28"/>
      <c r="G14" s="29"/>
      <c r="H14" s="25"/>
      <c r="I14" s="26"/>
      <c r="J14" s="28"/>
      <c r="K14" s="28">
        <v>2</v>
      </c>
      <c r="L14" s="28"/>
      <c r="M14" s="29"/>
      <c r="N14" s="25"/>
      <c r="O14" s="27"/>
      <c r="P14" s="27"/>
    </row>
    <row r="15" spans="1:16" x14ac:dyDescent="0.35">
      <c r="A15" s="30"/>
      <c r="B15" s="31" t="s">
        <v>15</v>
      </c>
      <c r="C15" s="32"/>
      <c r="D15" s="33">
        <v>0</v>
      </c>
      <c r="E15" s="33">
        <v>0</v>
      </c>
      <c r="F15" s="34">
        <f>D15-E15</f>
        <v>0</v>
      </c>
      <c r="G15" s="35"/>
      <c r="H15" s="36"/>
      <c r="I15" s="37"/>
      <c r="J15" s="114">
        <f>SUM(J13:J14)</f>
        <v>10.321999999999999</v>
      </c>
      <c r="K15" s="33">
        <f>SUM(K13:K14)</f>
        <v>8.1</v>
      </c>
      <c r="L15" s="34">
        <f>J15-K15</f>
        <v>2.2219999999999995</v>
      </c>
      <c r="M15" s="35">
        <f>L15/K15</f>
        <v>0.27432098765432095</v>
      </c>
      <c r="N15" s="36"/>
      <c r="O15" s="27"/>
      <c r="P15" s="27"/>
    </row>
    <row r="16" spans="1:16" x14ac:dyDescent="0.35">
      <c r="A16" s="47"/>
      <c r="B16" s="48"/>
      <c r="C16" s="49"/>
      <c r="D16" s="50"/>
      <c r="E16" s="50"/>
      <c r="F16" s="50"/>
      <c r="G16" s="51"/>
      <c r="H16" s="52"/>
      <c r="I16" s="45"/>
      <c r="J16" s="50"/>
      <c r="K16" s="50"/>
      <c r="L16" s="50"/>
      <c r="M16" s="51"/>
      <c r="N16" s="52"/>
      <c r="O16" s="27"/>
      <c r="P16" s="27"/>
    </row>
    <row r="17" spans="1:16" x14ac:dyDescent="0.35">
      <c r="A17" s="20" t="s">
        <v>86</v>
      </c>
      <c r="B17" s="21" t="s">
        <v>19</v>
      </c>
      <c r="C17" s="22"/>
      <c r="D17" s="28"/>
      <c r="E17" s="28"/>
      <c r="F17" s="28"/>
      <c r="G17" s="29"/>
      <c r="H17" s="25"/>
      <c r="I17" s="26"/>
      <c r="J17" s="28"/>
      <c r="K17" s="28"/>
      <c r="L17" s="28"/>
      <c r="M17" s="29"/>
      <c r="N17" s="25"/>
      <c r="O17" s="27"/>
      <c r="P17" s="27"/>
    </row>
    <row r="18" spans="1:16" x14ac:dyDescent="0.35">
      <c r="A18" s="20"/>
      <c r="B18" s="21"/>
      <c r="C18" s="22" t="s">
        <v>70</v>
      </c>
      <c r="D18" s="28">
        <v>4.0000000000000001E-3</v>
      </c>
      <c r="E18" s="28"/>
      <c r="F18" s="28"/>
      <c r="G18" s="29"/>
      <c r="H18" s="25"/>
      <c r="I18" s="26"/>
      <c r="J18" s="28">
        <v>1.26</v>
      </c>
      <c r="K18" s="28"/>
      <c r="L18" s="28"/>
      <c r="M18" s="29"/>
      <c r="N18" s="25"/>
      <c r="O18" s="27"/>
      <c r="P18" s="27"/>
    </row>
    <row r="19" spans="1:16" x14ac:dyDescent="0.35">
      <c r="A19" s="20"/>
      <c r="B19" s="21"/>
      <c r="C19" s="22" t="s">
        <v>20</v>
      </c>
      <c r="D19" s="28">
        <v>1.4330000000000001</v>
      </c>
      <c r="E19" s="28">
        <v>0.33600000000000002</v>
      </c>
      <c r="F19" s="28"/>
      <c r="G19" s="29"/>
      <c r="H19" s="25"/>
      <c r="I19" s="26"/>
      <c r="J19" s="28">
        <v>676.41700000000003</v>
      </c>
      <c r="K19" s="28">
        <v>682.33</v>
      </c>
      <c r="L19" s="28"/>
      <c r="M19" s="29"/>
      <c r="N19" s="25"/>
      <c r="O19" s="27"/>
      <c r="P19" s="27"/>
    </row>
    <row r="20" spans="1:16" x14ac:dyDescent="0.35">
      <c r="A20" s="20"/>
      <c r="B20" s="21"/>
      <c r="C20" s="22" t="s">
        <v>21</v>
      </c>
      <c r="D20" s="28">
        <v>37.4</v>
      </c>
      <c r="E20" s="28">
        <v>36.4</v>
      </c>
      <c r="F20" s="28"/>
      <c r="G20" s="29"/>
      <c r="H20" s="25"/>
      <c r="I20" s="26"/>
      <c r="J20" s="28"/>
      <c r="K20" s="28"/>
      <c r="L20" s="28"/>
      <c r="M20" s="29"/>
      <c r="N20" s="25"/>
      <c r="O20" s="27"/>
      <c r="P20" s="27"/>
    </row>
    <row r="21" spans="1:16" x14ac:dyDescent="0.35">
      <c r="A21" s="20"/>
      <c r="B21" s="21"/>
      <c r="C21" s="22" t="s">
        <v>22</v>
      </c>
      <c r="D21" s="28"/>
      <c r="E21" s="28"/>
      <c r="F21" s="28"/>
      <c r="G21" s="29"/>
      <c r="H21" s="25"/>
      <c r="I21" s="26"/>
      <c r="J21" s="28"/>
      <c r="K21" s="28"/>
      <c r="L21" s="28"/>
      <c r="M21" s="29"/>
      <c r="N21" s="25"/>
      <c r="O21" s="27"/>
      <c r="P21" s="27"/>
    </row>
    <row r="22" spans="1:16" x14ac:dyDescent="0.35">
      <c r="A22" s="20"/>
      <c r="B22" s="21"/>
      <c r="C22" s="22" t="s">
        <v>23</v>
      </c>
      <c r="D22" s="28"/>
      <c r="E22" s="28"/>
      <c r="F22" s="28"/>
      <c r="G22" s="29"/>
      <c r="H22" s="25"/>
      <c r="I22" s="26"/>
      <c r="J22" s="28">
        <v>-2.137</v>
      </c>
      <c r="K22" s="28">
        <v>-2</v>
      </c>
      <c r="L22" s="28"/>
      <c r="M22" s="29"/>
      <c r="N22" s="25"/>
      <c r="O22" s="27"/>
      <c r="P22" s="27"/>
    </row>
    <row r="23" spans="1:16" x14ac:dyDescent="0.35">
      <c r="A23" s="20"/>
      <c r="B23" s="21"/>
      <c r="C23" s="22" t="s">
        <v>24</v>
      </c>
      <c r="D23" s="28"/>
      <c r="E23" s="28"/>
      <c r="F23" s="28"/>
      <c r="G23" s="29"/>
      <c r="H23" s="25"/>
      <c r="I23" s="26"/>
      <c r="J23" s="28">
        <v>36.401000000000003</v>
      </c>
      <c r="K23" s="28">
        <v>36.401000000000003</v>
      </c>
      <c r="L23" s="28"/>
      <c r="M23" s="29"/>
      <c r="N23" s="25"/>
      <c r="O23" s="27"/>
      <c r="P23" s="27"/>
    </row>
    <row r="24" spans="1:16" x14ac:dyDescent="0.35">
      <c r="A24" s="20"/>
      <c r="B24" s="21"/>
      <c r="C24" s="22" t="s">
        <v>25</v>
      </c>
      <c r="D24" s="28"/>
      <c r="E24" s="28"/>
      <c r="F24" s="28"/>
      <c r="G24" s="29"/>
      <c r="H24" s="25"/>
      <c r="I24" s="26"/>
      <c r="J24" s="28">
        <v>51.887</v>
      </c>
      <c r="K24" s="28"/>
      <c r="L24" s="28"/>
      <c r="M24" s="29"/>
      <c r="N24" s="25"/>
      <c r="O24" s="27"/>
      <c r="P24" s="27"/>
    </row>
    <row r="25" spans="1:16" x14ac:dyDescent="0.35">
      <c r="A25" s="20"/>
      <c r="B25" s="21"/>
      <c r="C25" s="22" t="s">
        <v>26</v>
      </c>
      <c r="D25" s="28"/>
      <c r="E25" s="28"/>
      <c r="F25" s="28"/>
      <c r="G25" s="29"/>
      <c r="H25" s="25"/>
      <c r="I25" s="26"/>
      <c r="J25" s="28">
        <v>39.305</v>
      </c>
      <c r="K25" s="28"/>
      <c r="L25" s="28"/>
      <c r="M25" s="29"/>
      <c r="N25" s="25"/>
      <c r="O25" s="27"/>
      <c r="P25" s="27"/>
    </row>
    <row r="26" spans="1:16" x14ac:dyDescent="0.35">
      <c r="A26" s="20"/>
      <c r="B26" s="21"/>
      <c r="C26" s="22" t="s">
        <v>27</v>
      </c>
      <c r="D26" s="28"/>
      <c r="E26" s="28"/>
      <c r="F26" s="28"/>
      <c r="G26" s="29"/>
      <c r="H26" s="25"/>
      <c r="I26" s="26"/>
      <c r="J26" s="28">
        <v>113.066</v>
      </c>
      <c r="K26" s="28">
        <v>216.744</v>
      </c>
      <c r="L26" s="28"/>
      <c r="M26" s="29"/>
      <c r="N26" s="25"/>
      <c r="O26" s="27"/>
      <c r="P26" s="27"/>
    </row>
    <row r="27" spans="1:16" x14ac:dyDescent="0.35">
      <c r="A27" s="20"/>
      <c r="B27" s="21"/>
      <c r="C27" s="22" t="s">
        <v>12</v>
      </c>
      <c r="D27" s="28">
        <v>8.7769999999999992</v>
      </c>
      <c r="E27" s="28">
        <v>6.9530000000000003</v>
      </c>
      <c r="F27" s="28"/>
      <c r="G27" s="29"/>
      <c r="H27" s="25"/>
      <c r="I27" s="26"/>
      <c r="J27" s="28">
        <v>23.169</v>
      </c>
      <c r="K27" s="28">
        <v>6.1</v>
      </c>
      <c r="L27" s="28"/>
      <c r="M27" s="29"/>
      <c r="N27" s="25"/>
      <c r="O27" s="27"/>
      <c r="P27" s="27"/>
    </row>
    <row r="28" spans="1:16" x14ac:dyDescent="0.35">
      <c r="A28" s="20"/>
      <c r="B28" s="21"/>
      <c r="C28" s="75" t="s">
        <v>28</v>
      </c>
      <c r="D28" s="28">
        <v>1.601</v>
      </c>
      <c r="E28" s="28">
        <v>-0.51</v>
      </c>
      <c r="F28" s="28"/>
      <c r="G28" s="29"/>
      <c r="H28" s="25"/>
      <c r="I28" s="26"/>
      <c r="J28" s="28">
        <f>174.438</f>
        <v>174.43799999999999</v>
      </c>
      <c r="K28" s="28">
        <v>845.08</v>
      </c>
      <c r="L28" s="28"/>
      <c r="M28" s="29"/>
      <c r="N28" s="25"/>
      <c r="O28" s="27"/>
      <c r="P28" s="27"/>
    </row>
    <row r="29" spans="1:16" x14ac:dyDescent="0.35">
      <c r="A29" s="20"/>
      <c r="B29" s="21"/>
      <c r="C29" s="22" t="s">
        <v>29</v>
      </c>
      <c r="D29" s="28"/>
      <c r="E29" s="28"/>
      <c r="F29" s="28"/>
      <c r="G29" s="29"/>
      <c r="H29" s="25"/>
      <c r="I29" s="26"/>
      <c r="J29" s="28"/>
      <c r="K29" s="28"/>
      <c r="L29" s="28"/>
      <c r="M29" s="29"/>
      <c r="N29" s="25"/>
      <c r="O29" s="27"/>
      <c r="P29" s="27"/>
    </row>
    <row r="30" spans="1:16" x14ac:dyDescent="0.35">
      <c r="A30" s="20"/>
      <c r="B30" s="21"/>
      <c r="C30" s="22" t="s">
        <v>78</v>
      </c>
      <c r="D30" s="28">
        <v>0.67</v>
      </c>
      <c r="E30" s="28">
        <v>0.5</v>
      </c>
      <c r="F30" s="28"/>
      <c r="G30" s="29"/>
      <c r="H30" s="25"/>
      <c r="I30" s="26"/>
      <c r="J30" s="28">
        <v>2.2770000000000001</v>
      </c>
      <c r="K30" s="28">
        <v>2.2770000000000001</v>
      </c>
      <c r="L30" s="28"/>
      <c r="M30" s="29"/>
      <c r="N30" s="25"/>
      <c r="O30" s="27"/>
      <c r="P30" s="27"/>
    </row>
    <row r="31" spans="1:16" x14ac:dyDescent="0.35">
      <c r="A31" s="20"/>
      <c r="B31" s="21"/>
      <c r="C31" s="22" t="s">
        <v>30</v>
      </c>
      <c r="D31" s="28">
        <v>0.125</v>
      </c>
      <c r="E31" s="28">
        <v>8.5000000000000006E-2</v>
      </c>
      <c r="F31" s="28"/>
      <c r="G31" s="29"/>
      <c r="H31" s="25"/>
      <c r="I31" s="26"/>
      <c r="J31" s="28">
        <v>183.74100000000001</v>
      </c>
      <c r="K31" s="28">
        <v>183.679</v>
      </c>
      <c r="L31" s="28"/>
      <c r="M31" s="29"/>
      <c r="N31" s="25"/>
      <c r="O31" s="27"/>
      <c r="P31" s="27"/>
    </row>
    <row r="32" spans="1:16" x14ac:dyDescent="0.35">
      <c r="A32" s="20"/>
      <c r="B32" s="21"/>
      <c r="C32" s="22" t="s">
        <v>31</v>
      </c>
      <c r="D32" s="28">
        <v>54.287999999999997</v>
      </c>
      <c r="E32" s="28">
        <v>54.287999999999997</v>
      </c>
      <c r="F32" s="28"/>
      <c r="G32" s="29"/>
      <c r="H32" s="25"/>
      <c r="I32" s="26"/>
      <c r="J32" s="28">
        <v>1958.5730000000001</v>
      </c>
      <c r="K32" s="28">
        <v>2140.1689999999999</v>
      </c>
      <c r="L32" s="28"/>
      <c r="M32" s="29"/>
      <c r="N32" s="25"/>
      <c r="O32" s="27"/>
      <c r="P32" s="27"/>
    </row>
    <row r="33" spans="1:19" x14ac:dyDescent="0.35">
      <c r="A33" s="20"/>
      <c r="B33" s="21"/>
      <c r="C33" s="22" t="s">
        <v>79</v>
      </c>
      <c r="D33" s="28"/>
      <c r="E33" s="28"/>
      <c r="F33" s="28"/>
      <c r="G33" s="29"/>
      <c r="H33" s="25"/>
      <c r="I33" s="26"/>
      <c r="J33" s="28"/>
      <c r="K33" s="28"/>
      <c r="L33" s="28"/>
      <c r="M33" s="29"/>
      <c r="N33" s="25"/>
      <c r="O33" s="27"/>
      <c r="P33" s="27"/>
    </row>
    <row r="34" spans="1:19" x14ac:dyDescent="0.35">
      <c r="A34" s="20"/>
      <c r="B34" s="21"/>
      <c r="C34" s="22" t="s">
        <v>71</v>
      </c>
      <c r="D34" s="28">
        <v>0.05</v>
      </c>
      <c r="E34" s="28"/>
      <c r="F34" s="28"/>
      <c r="G34" s="29"/>
      <c r="H34" s="25"/>
      <c r="I34" s="26"/>
      <c r="J34" s="28">
        <v>2</v>
      </c>
      <c r="K34" s="28"/>
      <c r="L34" s="28"/>
      <c r="M34" s="29"/>
      <c r="N34" s="25"/>
      <c r="O34" s="27"/>
      <c r="P34" s="27"/>
    </row>
    <row r="35" spans="1:19" x14ac:dyDescent="0.35">
      <c r="A35" s="20"/>
      <c r="B35" s="21"/>
      <c r="C35" s="22" t="s">
        <v>72</v>
      </c>
      <c r="D35" s="28">
        <v>15.355</v>
      </c>
      <c r="E35" s="28">
        <v>3.5000000000000003E-2</v>
      </c>
      <c r="F35" s="28"/>
      <c r="G35" s="29"/>
      <c r="H35" s="25"/>
      <c r="I35" s="26"/>
      <c r="J35" s="28">
        <v>148.12100000000001</v>
      </c>
      <c r="K35" s="28">
        <v>0.112</v>
      </c>
      <c r="L35" s="28"/>
      <c r="M35" s="29"/>
      <c r="N35" s="25"/>
      <c r="O35" s="27"/>
      <c r="P35" s="27"/>
    </row>
    <row r="36" spans="1:19" x14ac:dyDescent="0.35">
      <c r="A36" s="20"/>
      <c r="B36" s="21"/>
      <c r="C36" s="22" t="s">
        <v>32</v>
      </c>
      <c r="D36" s="28">
        <f>3+0.05+16+14.545+47.467+57.279+116.28+1.2</f>
        <v>255.821</v>
      </c>
      <c r="E36" s="28">
        <v>303.24299999999999</v>
      </c>
      <c r="F36" s="28"/>
      <c r="G36" s="29"/>
      <c r="H36" s="25"/>
      <c r="I36" s="26"/>
      <c r="J36" s="28">
        <v>9326.4629999999997</v>
      </c>
      <c r="K36" s="28">
        <v>8461.2900000000009</v>
      </c>
      <c r="L36" s="28"/>
      <c r="M36" s="29"/>
      <c r="N36" s="25"/>
      <c r="O36" s="27"/>
      <c r="P36" s="27"/>
    </row>
    <row r="37" spans="1:19" x14ac:dyDescent="0.35">
      <c r="A37" s="30"/>
      <c r="B37" s="31" t="s">
        <v>15</v>
      </c>
      <c r="C37" s="32"/>
      <c r="D37" s="114">
        <f>SUM(D17:D36)</f>
        <v>375.524</v>
      </c>
      <c r="E37" s="33">
        <f>SUM(E17:E36)</f>
        <v>401.33</v>
      </c>
      <c r="F37" s="34">
        <f>D37-E37</f>
        <v>-25.805999999999983</v>
      </c>
      <c r="G37" s="35">
        <f>F37/E37</f>
        <v>-6.4301198514937791E-2</v>
      </c>
      <c r="H37" s="36"/>
      <c r="I37" s="37"/>
      <c r="J37" s="114">
        <f>SUM(J17:J36)</f>
        <v>12734.981</v>
      </c>
      <c r="K37" s="33">
        <f>SUM(K17:K36)</f>
        <v>12572.182000000001</v>
      </c>
      <c r="L37" s="34">
        <f>J37-K37</f>
        <v>162.79899999999907</v>
      </c>
      <c r="M37" s="35">
        <f>L37/K37</f>
        <v>1.2949144388778261E-2</v>
      </c>
      <c r="N37" s="36"/>
      <c r="O37" s="27"/>
      <c r="P37" s="27"/>
    </row>
    <row r="38" spans="1:19" x14ac:dyDescent="0.35">
      <c r="A38" s="47"/>
      <c r="B38" s="48"/>
      <c r="C38" s="49"/>
      <c r="D38" s="50"/>
      <c r="E38" s="50"/>
      <c r="F38" s="53"/>
      <c r="G38" s="54"/>
      <c r="H38" s="52"/>
      <c r="I38" s="45"/>
      <c r="J38" s="50"/>
      <c r="K38" s="50"/>
      <c r="L38" s="50"/>
      <c r="M38" s="51"/>
      <c r="N38" s="52"/>
      <c r="O38" s="27"/>
      <c r="P38" s="27"/>
    </row>
    <row r="39" spans="1:19" x14ac:dyDescent="0.35">
      <c r="A39" s="20" t="s">
        <v>87</v>
      </c>
      <c r="B39" s="21" t="s">
        <v>33</v>
      </c>
      <c r="C39" s="22" t="s">
        <v>34</v>
      </c>
      <c r="D39" s="28">
        <v>318.36599999999999</v>
      </c>
      <c r="E39" s="28">
        <v>319.10700000000003</v>
      </c>
      <c r="F39" s="28"/>
      <c r="G39" s="29"/>
      <c r="H39" s="25"/>
      <c r="I39" s="26"/>
      <c r="J39" s="28"/>
      <c r="K39" s="28">
        <v>12.345000000000001</v>
      </c>
      <c r="L39" s="28"/>
      <c r="M39" s="29"/>
      <c r="N39" s="25"/>
      <c r="O39" s="27"/>
      <c r="P39" s="27"/>
    </row>
    <row r="40" spans="1:19" x14ac:dyDescent="0.35">
      <c r="A40" s="20"/>
      <c r="B40" s="21"/>
      <c r="C40" s="22" t="s">
        <v>35</v>
      </c>
      <c r="D40" s="28"/>
      <c r="E40" s="28">
        <v>7.0579999999999998</v>
      </c>
      <c r="F40" s="28"/>
      <c r="G40" s="29"/>
      <c r="H40" s="25"/>
      <c r="I40" s="26"/>
      <c r="J40" s="28">
        <v>21.957000000000001</v>
      </c>
      <c r="K40" s="28">
        <v>112.82599999999999</v>
      </c>
      <c r="L40" s="28"/>
      <c r="M40" s="29"/>
      <c r="N40" s="25"/>
      <c r="O40" s="27"/>
      <c r="P40" s="27"/>
    </row>
    <row r="41" spans="1:19" ht="32.25" customHeight="1" x14ac:dyDescent="0.35">
      <c r="A41" s="20"/>
      <c r="B41" s="21"/>
      <c r="C41" s="22" t="s">
        <v>36</v>
      </c>
      <c r="E41" s="132"/>
      <c r="F41" s="28"/>
      <c r="G41" s="29"/>
      <c r="H41" s="25"/>
      <c r="I41" s="26"/>
      <c r="J41" s="28"/>
      <c r="K41" s="28"/>
      <c r="L41" s="28"/>
      <c r="M41" s="29"/>
      <c r="N41" s="25"/>
      <c r="O41" s="27"/>
      <c r="P41" s="27"/>
      <c r="S41" s="27"/>
    </row>
    <row r="42" spans="1:19" x14ac:dyDescent="0.35">
      <c r="A42" s="20"/>
      <c r="B42" s="21"/>
      <c r="C42" s="22" t="s">
        <v>37</v>
      </c>
      <c r="D42" s="28">
        <v>1E-3</v>
      </c>
      <c r="E42" s="28">
        <v>1E-3</v>
      </c>
      <c r="F42" s="28"/>
      <c r="G42" s="29"/>
      <c r="H42" s="25"/>
      <c r="I42" s="26"/>
      <c r="J42" s="28"/>
      <c r="K42" s="28"/>
      <c r="L42" s="28"/>
      <c r="M42" s="29"/>
      <c r="N42" s="25"/>
      <c r="O42" s="27"/>
      <c r="P42" s="27"/>
    </row>
    <row r="43" spans="1:19" x14ac:dyDescent="0.35">
      <c r="A43" s="30"/>
      <c r="B43" s="31" t="s">
        <v>15</v>
      </c>
      <c r="C43" s="32"/>
      <c r="D43" s="114">
        <f>SUM(D39:D42)</f>
        <v>318.36699999999996</v>
      </c>
      <c r="E43" s="33">
        <f>SUM(E39:E42)</f>
        <v>326.166</v>
      </c>
      <c r="F43" s="34">
        <f>D43-E43</f>
        <v>-7.799000000000035</v>
      </c>
      <c r="G43" s="35">
        <f>F43/E43</f>
        <v>-2.3911137273658307E-2</v>
      </c>
      <c r="H43" s="36"/>
      <c r="I43" s="37"/>
      <c r="J43" s="114">
        <f>SUM(J39:J42)</f>
        <v>21.957000000000001</v>
      </c>
      <c r="K43" s="33">
        <f>SUM(K39:K42)</f>
        <v>125.17099999999999</v>
      </c>
      <c r="L43" s="34">
        <f>J43-K43</f>
        <v>-103.214</v>
      </c>
      <c r="M43" s="35">
        <f>-L43/K43</f>
        <v>0.82458396913022991</v>
      </c>
      <c r="N43" s="36">
        <v>3</v>
      </c>
      <c r="O43" s="27"/>
      <c r="P43" s="27"/>
    </row>
    <row r="44" spans="1:19" x14ac:dyDescent="0.35">
      <c r="A44" s="47"/>
      <c r="B44" s="48"/>
      <c r="C44" s="49"/>
      <c r="D44" s="50"/>
      <c r="E44" s="50"/>
      <c r="F44" s="50"/>
      <c r="G44" s="51"/>
      <c r="H44" s="52"/>
      <c r="I44" s="26"/>
      <c r="J44" s="50"/>
      <c r="K44" s="50"/>
      <c r="L44" s="53"/>
      <c r="M44" s="54"/>
      <c r="N44" s="52"/>
      <c r="O44" s="27"/>
      <c r="P44" s="27"/>
    </row>
    <row r="45" spans="1:19" x14ac:dyDescent="0.35">
      <c r="A45" s="20" t="s">
        <v>88</v>
      </c>
      <c r="B45" s="21" t="s">
        <v>38</v>
      </c>
      <c r="C45" s="22" t="s">
        <v>39</v>
      </c>
      <c r="D45" s="28">
        <v>-6.6</v>
      </c>
      <c r="E45" s="28">
        <v>-4.75</v>
      </c>
      <c r="F45" s="28"/>
      <c r="G45" s="29"/>
      <c r="H45" s="25"/>
      <c r="I45" s="26"/>
      <c r="J45" s="28"/>
      <c r="K45" s="28"/>
      <c r="L45" s="28"/>
      <c r="M45" s="29"/>
      <c r="N45" s="25"/>
      <c r="O45" s="27"/>
      <c r="P45" s="27"/>
    </row>
    <row r="46" spans="1:19" x14ac:dyDescent="0.35">
      <c r="A46" s="20"/>
      <c r="B46" s="21"/>
      <c r="C46" s="75" t="s">
        <v>40</v>
      </c>
      <c r="D46" s="28">
        <v>2.98</v>
      </c>
      <c r="E46" s="28">
        <v>2.452</v>
      </c>
      <c r="F46" s="28"/>
      <c r="G46" s="29"/>
      <c r="H46" s="25"/>
      <c r="I46" s="26"/>
      <c r="J46" s="28">
        <v>1.355</v>
      </c>
      <c r="K46" s="28">
        <v>1.0549999999999999</v>
      </c>
      <c r="L46" s="28"/>
      <c r="M46" s="29"/>
      <c r="N46" s="25"/>
      <c r="O46" s="27"/>
      <c r="P46" s="27"/>
    </row>
    <row r="47" spans="1:19" x14ac:dyDescent="0.35">
      <c r="A47" s="20"/>
      <c r="B47" s="21"/>
      <c r="C47" s="22" t="s">
        <v>41</v>
      </c>
      <c r="D47" s="28">
        <v>1.1000000000000001</v>
      </c>
      <c r="E47" s="28">
        <v>2</v>
      </c>
      <c r="F47" s="28"/>
      <c r="G47" s="29"/>
      <c r="H47" s="25"/>
      <c r="I47" s="26"/>
      <c r="J47" s="28">
        <v>20</v>
      </c>
      <c r="K47" s="28">
        <v>20</v>
      </c>
      <c r="L47" s="28"/>
      <c r="M47" s="29"/>
      <c r="N47" s="25"/>
      <c r="O47" s="27"/>
      <c r="P47" s="27"/>
    </row>
    <row r="48" spans="1:19" x14ac:dyDescent="0.35">
      <c r="A48" s="20"/>
      <c r="B48" s="21"/>
      <c r="C48" s="22" t="s">
        <v>42</v>
      </c>
      <c r="D48" s="28">
        <v>-16.437999999999999</v>
      </c>
      <c r="E48" s="28">
        <v>-14.215</v>
      </c>
      <c r="F48" s="28"/>
      <c r="G48" s="29"/>
      <c r="H48" s="25"/>
      <c r="I48" s="26"/>
      <c r="J48" s="28">
        <v>313.32799999999997</v>
      </c>
      <c r="K48" s="28">
        <v>290.29700000000003</v>
      </c>
      <c r="L48" s="28"/>
      <c r="M48" s="29"/>
      <c r="N48" s="25"/>
      <c r="O48" s="27"/>
      <c r="P48" s="27"/>
    </row>
    <row r="49" spans="1:16" x14ac:dyDescent="0.35">
      <c r="A49" s="30"/>
      <c r="B49" s="31" t="s">
        <v>15</v>
      </c>
      <c r="C49" s="32"/>
      <c r="D49" s="114">
        <f>SUM(D45:D48)</f>
        <v>-18.957999999999998</v>
      </c>
      <c r="E49" s="33">
        <f>SUM(E45:E48)</f>
        <v>-14.513</v>
      </c>
      <c r="F49" s="34">
        <f>D49-E49</f>
        <v>-4.4449999999999985</v>
      </c>
      <c r="G49" s="35">
        <f>F49/E49</f>
        <v>0.30627713084820496</v>
      </c>
      <c r="H49" s="36"/>
      <c r="I49" s="37"/>
      <c r="J49" s="114">
        <f>SUM(J45:J48)</f>
        <v>334.68299999999999</v>
      </c>
      <c r="K49" s="33">
        <f>SUM(K45:K48)</f>
        <v>311.35200000000003</v>
      </c>
      <c r="L49" s="34">
        <f>J49-K49</f>
        <v>23.33099999999996</v>
      </c>
      <c r="M49" s="35">
        <f>L49/K49</f>
        <v>7.4934479303167989E-2</v>
      </c>
      <c r="N49" s="36"/>
      <c r="O49" s="27"/>
      <c r="P49" s="27"/>
    </row>
    <row r="50" spans="1:16" x14ac:dyDescent="0.35">
      <c r="A50" s="47"/>
      <c r="B50" s="48"/>
      <c r="C50" s="49"/>
      <c r="D50" s="50"/>
      <c r="E50" s="50"/>
      <c r="F50" s="53"/>
      <c r="G50" s="54"/>
      <c r="H50" s="52"/>
      <c r="I50" s="26"/>
      <c r="J50" s="50"/>
      <c r="K50" s="50"/>
      <c r="L50" s="53"/>
      <c r="M50" s="54"/>
      <c r="N50" s="52"/>
      <c r="O50" s="27"/>
      <c r="P50" s="27"/>
    </row>
    <row r="51" spans="1:16" ht="26.5" x14ac:dyDescent="0.35">
      <c r="A51" s="20" t="s">
        <v>89</v>
      </c>
      <c r="B51" s="21" t="s">
        <v>43</v>
      </c>
      <c r="C51" s="22" t="s">
        <v>44</v>
      </c>
      <c r="D51" s="28">
        <f>5.761+8.751</f>
        <v>14.512</v>
      </c>
      <c r="E51" s="28">
        <v>0.46600000000000003</v>
      </c>
      <c r="F51" s="28"/>
      <c r="G51" s="29"/>
      <c r="H51" s="25"/>
      <c r="I51" s="26"/>
      <c r="J51" s="28"/>
      <c r="K51" s="28"/>
      <c r="L51" s="28"/>
      <c r="M51" s="29"/>
      <c r="N51" s="25"/>
      <c r="O51" s="27"/>
      <c r="P51" s="27"/>
    </row>
    <row r="52" spans="1:16" x14ac:dyDescent="0.35">
      <c r="A52" s="20"/>
      <c r="B52" s="21"/>
      <c r="C52" s="22" t="s">
        <v>45</v>
      </c>
      <c r="D52" s="28">
        <v>3.7970000000000002</v>
      </c>
      <c r="E52" s="28">
        <v>7.99</v>
      </c>
      <c r="F52" s="28"/>
      <c r="G52" s="29"/>
      <c r="H52" s="25"/>
      <c r="I52" s="26"/>
      <c r="J52" s="28">
        <v>3.758</v>
      </c>
      <c r="K52" s="28"/>
      <c r="L52" s="28"/>
      <c r="M52" s="29"/>
      <c r="N52" s="25"/>
      <c r="O52" s="27"/>
      <c r="P52" s="27"/>
    </row>
    <row r="53" spans="1:16" x14ac:dyDescent="0.35">
      <c r="A53" s="20"/>
      <c r="B53" s="21"/>
      <c r="C53" s="22" t="s">
        <v>80</v>
      </c>
      <c r="D53" s="28">
        <f>24.078+47.45</f>
        <v>71.528000000000006</v>
      </c>
      <c r="E53" s="28">
        <v>80.266999999999996</v>
      </c>
      <c r="F53" s="28"/>
      <c r="G53" s="29"/>
      <c r="H53" s="25"/>
      <c r="I53" s="26"/>
      <c r="J53" s="28">
        <v>219.351</v>
      </c>
      <c r="K53" s="28">
        <v>244.67400000000001</v>
      </c>
      <c r="L53" s="28"/>
      <c r="M53" s="29"/>
      <c r="N53" s="25"/>
      <c r="O53" s="27"/>
      <c r="P53" s="27"/>
    </row>
    <row r="54" spans="1:16" x14ac:dyDescent="0.35">
      <c r="A54" s="20"/>
      <c r="B54" s="21"/>
      <c r="C54" s="22" t="s">
        <v>46</v>
      </c>
      <c r="D54" s="28">
        <v>8.5879999999999992</v>
      </c>
      <c r="E54" s="28">
        <v>14.555999999999999</v>
      </c>
      <c r="F54" s="28"/>
      <c r="G54" s="29"/>
      <c r="H54" s="25"/>
      <c r="I54" s="26"/>
      <c r="J54" s="28">
        <v>9.2690000000000001</v>
      </c>
      <c r="K54" s="28"/>
      <c r="L54" s="28"/>
      <c r="M54" s="29"/>
      <c r="N54" s="25"/>
      <c r="O54" s="27"/>
      <c r="P54" s="27"/>
    </row>
    <row r="55" spans="1:16" x14ac:dyDescent="0.35">
      <c r="A55" s="20"/>
      <c r="B55" s="21"/>
      <c r="C55" s="22" t="s">
        <v>47</v>
      </c>
      <c r="D55" s="28">
        <v>0.56699999999999995</v>
      </c>
      <c r="E55" s="28"/>
      <c r="F55" s="28"/>
      <c r="G55" s="29"/>
      <c r="H55" s="25"/>
      <c r="I55" s="26"/>
      <c r="J55" s="28"/>
      <c r="K55" s="28"/>
      <c r="L55" s="28"/>
      <c r="M55" s="29"/>
      <c r="N55" s="25"/>
      <c r="O55" s="27"/>
      <c r="P55" s="27"/>
    </row>
    <row r="56" spans="1:16" x14ac:dyDescent="0.35">
      <c r="A56" s="20"/>
      <c r="B56" s="21"/>
      <c r="C56" s="22" t="s">
        <v>48</v>
      </c>
      <c r="D56" s="28">
        <f>3.248+6.302</f>
        <v>9.5500000000000007</v>
      </c>
      <c r="E56" s="28">
        <v>7.7469999999999999</v>
      </c>
      <c r="F56" s="28"/>
      <c r="G56" s="29"/>
      <c r="H56" s="25"/>
      <c r="I56" s="26"/>
      <c r="J56" s="28">
        <v>2.8730000000000002</v>
      </c>
      <c r="K56" s="28">
        <v>2.8730000000000002</v>
      </c>
      <c r="L56" s="28"/>
      <c r="M56" s="29"/>
      <c r="N56" s="25"/>
      <c r="O56" s="27"/>
      <c r="P56" s="27"/>
    </row>
    <row r="57" spans="1:16" x14ac:dyDescent="0.35">
      <c r="A57" s="20"/>
      <c r="B57" s="21"/>
      <c r="C57" s="22" t="s">
        <v>49</v>
      </c>
      <c r="D57" s="28">
        <f>-7.934+7.83</f>
        <v>-0.10400000000000009</v>
      </c>
      <c r="E57" s="28">
        <v>0.28100000000000003</v>
      </c>
      <c r="F57" s="28"/>
      <c r="G57" s="29"/>
      <c r="H57" s="25"/>
      <c r="I57" s="26"/>
      <c r="J57" s="28">
        <v>3</v>
      </c>
      <c r="K57" s="28">
        <v>3</v>
      </c>
      <c r="L57" s="28"/>
      <c r="M57" s="29"/>
      <c r="N57" s="25"/>
      <c r="O57" s="27"/>
      <c r="P57" s="27"/>
    </row>
    <row r="58" spans="1:16" x14ac:dyDescent="0.35">
      <c r="A58" s="30"/>
      <c r="B58" s="31" t="s">
        <v>15</v>
      </c>
      <c r="C58" s="32"/>
      <c r="D58" s="114">
        <f>SUM(D51:D57)</f>
        <v>108.43799999999999</v>
      </c>
      <c r="E58" s="33">
        <f>SUM(E51:E57)</f>
        <v>111.307</v>
      </c>
      <c r="F58" s="34">
        <f>D58-E58</f>
        <v>-2.869000000000014</v>
      </c>
      <c r="G58" s="35">
        <f>F58/E58</f>
        <v>-2.5775557691789502E-2</v>
      </c>
      <c r="H58" s="36"/>
      <c r="I58" s="37"/>
      <c r="J58" s="114">
        <f>SUM(J51:J57)</f>
        <v>238.251</v>
      </c>
      <c r="K58" s="33">
        <f>SUM(K51:K57)</f>
        <v>250.547</v>
      </c>
      <c r="L58" s="34">
        <f>J58-K58</f>
        <v>-12.295999999999992</v>
      </c>
      <c r="M58" s="35">
        <f>L58/K58</f>
        <v>-4.9076620354663966E-2</v>
      </c>
      <c r="N58" s="36"/>
      <c r="O58" s="27"/>
      <c r="P58" s="27"/>
    </row>
    <row r="59" spans="1:16" x14ac:dyDescent="0.35">
      <c r="A59" s="47"/>
      <c r="B59" s="48"/>
      <c r="C59" s="49"/>
      <c r="D59" s="50"/>
      <c r="E59" s="50"/>
      <c r="F59" s="53"/>
      <c r="G59" s="54"/>
      <c r="H59" s="52"/>
      <c r="I59" s="26"/>
      <c r="J59" s="50"/>
      <c r="K59" s="50"/>
      <c r="L59" s="50"/>
      <c r="M59" s="51"/>
      <c r="N59" s="52"/>
      <c r="O59" s="27"/>
      <c r="P59" s="27"/>
    </row>
    <row r="60" spans="1:16" ht="39.5" x14ac:dyDescent="0.35">
      <c r="A60" s="20" t="s">
        <v>50</v>
      </c>
      <c r="B60" s="21" t="s">
        <v>81</v>
      </c>
      <c r="C60" s="22" t="s">
        <v>82</v>
      </c>
      <c r="D60" s="28">
        <v>345.10599999999999</v>
      </c>
      <c r="E60" s="28">
        <v>192.3</v>
      </c>
      <c r="F60" s="117"/>
      <c r="G60" s="118"/>
      <c r="H60" s="25"/>
      <c r="I60" s="26"/>
      <c r="J60" s="28">
        <v>242.94800000000001</v>
      </c>
      <c r="K60" s="28">
        <v>226.197</v>
      </c>
      <c r="L60" s="117"/>
      <c r="M60" s="118"/>
      <c r="N60" s="25"/>
      <c r="O60" s="27"/>
      <c r="P60" s="27"/>
    </row>
    <row r="61" spans="1:16" x14ac:dyDescent="0.35">
      <c r="A61" s="20"/>
      <c r="B61" s="21"/>
      <c r="C61" s="22" t="s">
        <v>83</v>
      </c>
      <c r="D61" s="28"/>
      <c r="E61" s="28"/>
      <c r="F61" s="117"/>
      <c r="G61" s="118"/>
      <c r="H61" s="25"/>
      <c r="I61" s="26"/>
      <c r="J61" s="28"/>
      <c r="K61" s="28"/>
      <c r="L61" s="117"/>
      <c r="M61" s="118"/>
      <c r="N61" s="25"/>
      <c r="O61" s="27"/>
      <c r="P61" s="27"/>
    </row>
    <row r="62" spans="1:16" x14ac:dyDescent="0.35">
      <c r="A62" s="20"/>
      <c r="B62" s="21"/>
      <c r="C62" s="22" t="s">
        <v>84</v>
      </c>
      <c r="D62" s="28"/>
      <c r="E62" s="28"/>
      <c r="F62" s="117"/>
      <c r="G62" s="118"/>
      <c r="H62" s="25"/>
      <c r="I62" s="26"/>
      <c r="J62" s="28"/>
      <c r="K62" s="28"/>
      <c r="L62" s="117"/>
      <c r="M62" s="118"/>
      <c r="N62" s="25"/>
      <c r="O62" s="27"/>
      <c r="P62" s="27"/>
    </row>
    <row r="63" spans="1:16" x14ac:dyDescent="0.35">
      <c r="A63" s="20"/>
      <c r="B63" s="21"/>
      <c r="C63" s="22" t="s">
        <v>85</v>
      </c>
      <c r="D63" s="28"/>
      <c r="E63" s="28"/>
      <c r="F63" s="117"/>
      <c r="G63" s="118"/>
      <c r="H63" s="25"/>
      <c r="I63" s="26"/>
      <c r="J63" s="28"/>
      <c r="K63" s="28"/>
      <c r="L63" s="117"/>
      <c r="M63" s="118"/>
      <c r="N63" s="25"/>
      <c r="O63" s="27"/>
      <c r="P63" s="27"/>
    </row>
    <row r="64" spans="1:16" x14ac:dyDescent="0.35">
      <c r="A64" s="20"/>
      <c r="B64" s="119" t="s">
        <v>15</v>
      </c>
      <c r="C64" s="120"/>
      <c r="D64" s="114">
        <f>SUM(D60:D63)</f>
        <v>345.10599999999999</v>
      </c>
      <c r="E64" s="114">
        <f>SUM(E60:E63)</f>
        <v>192.3</v>
      </c>
      <c r="F64" s="121">
        <f>D64-E64</f>
        <v>152.80599999999998</v>
      </c>
      <c r="G64" s="122">
        <f>F64/E64</f>
        <v>0.79462298491939665</v>
      </c>
      <c r="H64" s="123">
        <v>1</v>
      </c>
      <c r="I64" s="37"/>
      <c r="J64" s="114">
        <f>SUM(J60:J63)</f>
        <v>242.94800000000001</v>
      </c>
      <c r="K64" s="114">
        <f>SUM(K60:K63)</f>
        <v>226.197</v>
      </c>
      <c r="L64" s="121">
        <f>J64-K64</f>
        <v>16.751000000000005</v>
      </c>
      <c r="M64" s="122">
        <f>L64/K64</f>
        <v>7.4054916731875337E-2</v>
      </c>
      <c r="N64" s="123"/>
      <c r="O64" s="27"/>
      <c r="P64" s="27"/>
    </row>
    <row r="65" spans="1:16" x14ac:dyDescent="0.35">
      <c r="A65" s="38"/>
      <c r="B65" s="39"/>
      <c r="C65" s="40"/>
      <c r="D65" s="41"/>
      <c r="E65" s="41"/>
      <c r="F65" s="42"/>
      <c r="G65" s="43"/>
      <c r="H65" s="44"/>
      <c r="I65" s="45"/>
      <c r="J65" s="41"/>
      <c r="K65" s="41"/>
      <c r="L65" s="42"/>
      <c r="M65" s="43"/>
      <c r="N65" s="44"/>
      <c r="O65" s="27"/>
      <c r="P65" s="27"/>
    </row>
    <row r="66" spans="1:16" x14ac:dyDescent="0.35">
      <c r="A66" s="20" t="s">
        <v>90</v>
      </c>
      <c r="B66" s="21" t="s">
        <v>51</v>
      </c>
      <c r="C66" s="22" t="s">
        <v>51</v>
      </c>
      <c r="D66" s="28">
        <v>41.63</v>
      </c>
      <c r="E66" s="28">
        <v>49.344999999999999</v>
      </c>
      <c r="F66" s="28"/>
      <c r="G66" s="29"/>
      <c r="H66" s="25"/>
      <c r="I66" s="26"/>
      <c r="J66" s="28">
        <v>487.25599999999997</v>
      </c>
      <c r="K66" s="28">
        <v>573.64</v>
      </c>
      <c r="L66" s="28"/>
      <c r="M66" s="29"/>
      <c r="N66" s="25"/>
      <c r="O66" s="27"/>
      <c r="P66" s="27"/>
    </row>
    <row r="67" spans="1:16" x14ac:dyDescent="0.35">
      <c r="A67" s="30"/>
      <c r="B67" s="31" t="s">
        <v>15</v>
      </c>
      <c r="C67" s="32"/>
      <c r="D67" s="33">
        <f>D66</f>
        <v>41.63</v>
      </c>
      <c r="E67" s="33">
        <f>E66</f>
        <v>49.344999999999999</v>
      </c>
      <c r="F67" s="34">
        <f>D67-E67</f>
        <v>-7.7149999999999963</v>
      </c>
      <c r="G67" s="35">
        <f>F67/E67</f>
        <v>-0.15634816090789333</v>
      </c>
      <c r="H67" s="36"/>
      <c r="I67" s="37"/>
      <c r="J67" s="33">
        <f>SUM(J66)</f>
        <v>487.25599999999997</v>
      </c>
      <c r="K67" s="33">
        <f>SUM(K66)</f>
        <v>573.64</v>
      </c>
      <c r="L67" s="34">
        <f>J67-K67</f>
        <v>-86.384000000000015</v>
      </c>
      <c r="M67" s="35">
        <f>L67/K67</f>
        <v>-0.15058921971968484</v>
      </c>
      <c r="N67" s="36">
        <v>4</v>
      </c>
      <c r="O67" s="27"/>
      <c r="P67" s="27"/>
    </row>
    <row r="68" spans="1:16" x14ac:dyDescent="0.35">
      <c r="A68" s="47"/>
      <c r="B68" s="48"/>
      <c r="C68" s="49"/>
      <c r="D68" s="50"/>
      <c r="E68" s="50"/>
      <c r="F68" s="50"/>
      <c r="G68" s="51"/>
      <c r="H68" s="52"/>
      <c r="I68" s="45"/>
      <c r="J68" s="50"/>
      <c r="K68" s="50"/>
      <c r="L68" s="50"/>
      <c r="M68" s="51"/>
      <c r="N68" s="52"/>
      <c r="O68" s="27"/>
      <c r="P68" s="27"/>
    </row>
    <row r="69" spans="1:16" x14ac:dyDescent="0.35">
      <c r="A69" s="30"/>
      <c r="B69" s="31" t="s">
        <v>52</v>
      </c>
      <c r="C69" s="32"/>
      <c r="D69" s="126">
        <f>D11+D15+D37+D43+D49+D58+D67+D64</f>
        <v>1177.5459999999998</v>
      </c>
      <c r="E69" s="55">
        <f>E11+E15+E37+E43+E49+E58+E67+E64</f>
        <v>1072.0650000000001</v>
      </c>
      <c r="F69" s="56">
        <f>D69-E69</f>
        <v>105.48099999999977</v>
      </c>
      <c r="G69" s="57">
        <f>F69/E69</f>
        <v>9.839048938263982E-2</v>
      </c>
      <c r="H69" s="55"/>
      <c r="I69" s="58"/>
      <c r="J69" s="126">
        <f>J11+J15+J37+J43+J49+J58+J67+J64</f>
        <v>14486.326999999999</v>
      </c>
      <c r="K69" s="55">
        <f>K11+K15+K37+K43+K49+K58+K67+K64</f>
        <v>14669.486000000003</v>
      </c>
      <c r="L69" s="56">
        <f>J69-K69</f>
        <v>-183.15900000000329</v>
      </c>
      <c r="M69" s="35">
        <f>L69/K69</f>
        <v>-1.2485713541701682E-2</v>
      </c>
      <c r="N69" s="36"/>
      <c r="O69" s="27"/>
      <c r="P69" s="27"/>
    </row>
    <row r="70" spans="1:16" x14ac:dyDescent="0.35">
      <c r="B70" s="59"/>
      <c r="D70" s="27"/>
      <c r="E70" s="27"/>
      <c r="F70" s="27"/>
      <c r="G70" s="27"/>
      <c r="H70" s="27"/>
      <c r="I70" s="27"/>
      <c r="L70" s="27"/>
      <c r="M70" s="27"/>
      <c r="N70" s="27"/>
      <c r="O70" s="27"/>
      <c r="P70" s="27"/>
    </row>
    <row r="71" spans="1:16" x14ac:dyDescent="0.35">
      <c r="B71" s="59"/>
      <c r="D71" s="27"/>
      <c r="E71" s="27"/>
      <c r="F71" s="27"/>
      <c r="G71" s="27"/>
      <c r="H71" s="27"/>
      <c r="I71" s="27"/>
      <c r="L71" s="27"/>
      <c r="M71" s="27"/>
      <c r="N71" s="27"/>
      <c r="O71" s="27"/>
      <c r="P71" s="27"/>
    </row>
    <row r="72" spans="1:16" x14ac:dyDescent="0.35">
      <c r="B72" s="59"/>
      <c r="D72" s="27"/>
      <c r="E72" s="27"/>
      <c r="F72" s="27"/>
      <c r="G72" s="27"/>
      <c r="H72" s="27"/>
      <c r="I72" s="27"/>
      <c r="L72" s="27"/>
      <c r="M72" s="27"/>
      <c r="N72" s="27"/>
      <c r="O72" s="27"/>
      <c r="P72" s="27"/>
    </row>
    <row r="73" spans="1:16" x14ac:dyDescent="0.35">
      <c r="B73" s="59"/>
      <c r="D73" s="27"/>
      <c r="E73" s="27"/>
      <c r="F73" s="27"/>
      <c r="G73" s="27"/>
      <c r="H73" s="27"/>
      <c r="I73" s="27"/>
      <c r="L73" s="27"/>
      <c r="M73" s="27"/>
      <c r="N73" s="27"/>
      <c r="O73" s="27"/>
      <c r="P73" s="27"/>
    </row>
    <row r="74" spans="1:16" x14ac:dyDescent="0.35">
      <c r="B74" s="59"/>
      <c r="D74" s="27"/>
      <c r="E74" s="27"/>
      <c r="F74" s="27"/>
      <c r="G74" s="27"/>
      <c r="H74" s="27"/>
      <c r="I74" s="27"/>
      <c r="L74" s="27"/>
      <c r="M74" s="27"/>
      <c r="N74" s="27"/>
      <c r="O74" s="27"/>
      <c r="P74" s="27"/>
    </row>
    <row r="75" spans="1:16" x14ac:dyDescent="0.35">
      <c r="B75" s="59"/>
      <c r="D75" s="27"/>
      <c r="E75" s="27"/>
      <c r="F75" s="27"/>
      <c r="G75" s="27"/>
      <c r="H75" s="27"/>
      <c r="I75" s="27"/>
      <c r="L75" s="27"/>
      <c r="M75" s="27"/>
      <c r="N75" s="27"/>
      <c r="O75" s="27"/>
      <c r="P75" s="27"/>
    </row>
    <row r="76" spans="1:16" x14ac:dyDescent="0.35">
      <c r="B76" s="59"/>
      <c r="D76" s="27"/>
      <c r="E76" s="27"/>
      <c r="F76" s="27"/>
      <c r="G76" s="27"/>
      <c r="H76" s="27"/>
      <c r="I76" s="27"/>
      <c r="L76" s="27"/>
      <c r="M76" s="27"/>
      <c r="N76" s="27"/>
      <c r="O76" s="27"/>
      <c r="P76" s="27"/>
    </row>
    <row r="77" spans="1:16" x14ac:dyDescent="0.35">
      <c r="B77" s="59"/>
      <c r="D77" s="27"/>
      <c r="E77" s="27"/>
      <c r="F77" s="27"/>
      <c r="G77" s="27"/>
      <c r="H77" s="27"/>
      <c r="I77" s="27"/>
      <c r="L77" s="27"/>
      <c r="M77" s="27"/>
      <c r="N77" s="27"/>
      <c r="O77" s="27"/>
      <c r="P77" s="27"/>
    </row>
    <row r="78" spans="1:16" x14ac:dyDescent="0.35">
      <c r="B78" s="59"/>
      <c r="D78" s="27"/>
      <c r="E78" s="27"/>
      <c r="F78" s="27"/>
      <c r="G78" s="27"/>
      <c r="H78" s="27"/>
      <c r="I78" s="27"/>
      <c r="L78" s="27"/>
      <c r="M78" s="27"/>
      <c r="N78" s="27"/>
      <c r="O78" s="27"/>
      <c r="P78" s="27"/>
    </row>
    <row r="79" spans="1:16" x14ac:dyDescent="0.35">
      <c r="B79" s="59"/>
      <c r="D79" s="27"/>
      <c r="E79" s="27"/>
      <c r="F79" s="27"/>
      <c r="G79" s="27"/>
      <c r="H79" s="27"/>
      <c r="I79" s="27"/>
      <c r="L79" s="27"/>
      <c r="M79" s="27"/>
      <c r="N79" s="27"/>
      <c r="O79" s="27"/>
      <c r="P79" s="27"/>
    </row>
    <row r="80" spans="1:16" x14ac:dyDescent="0.35">
      <c r="B80" s="59"/>
      <c r="D80" s="27"/>
      <c r="E80" s="27"/>
      <c r="F80" s="27"/>
      <c r="G80" s="27"/>
      <c r="H80" s="27"/>
      <c r="I80" s="27"/>
      <c r="L80" s="27"/>
      <c r="M80" s="27"/>
      <c r="N80" s="27"/>
      <c r="O80" s="27"/>
      <c r="P80" s="27"/>
    </row>
    <row r="81" spans="2:16" x14ac:dyDescent="0.35">
      <c r="B81" s="59"/>
      <c r="D81" s="27"/>
      <c r="E81" s="27"/>
      <c r="F81" s="27"/>
      <c r="G81" s="27"/>
      <c r="H81" s="27"/>
      <c r="I81" s="27"/>
      <c r="L81" s="27"/>
      <c r="M81" s="27"/>
      <c r="N81" s="27"/>
      <c r="O81" s="27"/>
      <c r="P81" s="27"/>
    </row>
    <row r="82" spans="2:16" x14ac:dyDescent="0.35">
      <c r="B82" s="59"/>
      <c r="D82" s="27"/>
      <c r="E82" s="27"/>
      <c r="F82" s="27"/>
      <c r="G82" s="27"/>
      <c r="H82" s="27"/>
      <c r="I82" s="27"/>
      <c r="L82" s="27"/>
      <c r="M82" s="27"/>
      <c r="N82" s="27"/>
      <c r="O82" s="27"/>
      <c r="P82" s="27"/>
    </row>
    <row r="83" spans="2:16" x14ac:dyDescent="0.35">
      <c r="B83" s="59"/>
      <c r="D83" s="27"/>
      <c r="E83" s="27"/>
      <c r="F83" s="27"/>
      <c r="G83" s="27"/>
      <c r="H83" s="27"/>
      <c r="I83" s="27"/>
      <c r="L83" s="27"/>
      <c r="M83" s="27"/>
      <c r="N83" s="27"/>
      <c r="O83" s="27"/>
      <c r="P83" s="27"/>
    </row>
    <row r="84" spans="2:16" x14ac:dyDescent="0.35">
      <c r="B84" s="59"/>
      <c r="D84" s="27"/>
      <c r="E84" s="27"/>
      <c r="F84" s="27"/>
      <c r="G84" s="27"/>
      <c r="H84" s="27"/>
      <c r="I84" s="27"/>
      <c r="L84" s="27"/>
      <c r="M84" s="27"/>
      <c r="N84" s="27"/>
      <c r="O84" s="27"/>
      <c r="P84" s="27"/>
    </row>
    <row r="85" spans="2:16" x14ac:dyDescent="0.35">
      <c r="B85" s="60"/>
      <c r="D85" s="27"/>
      <c r="E85" s="27"/>
      <c r="F85" s="27"/>
      <c r="G85" s="27"/>
      <c r="H85" s="27"/>
      <c r="I85" s="27"/>
      <c r="L85" s="27"/>
      <c r="M85" s="27"/>
      <c r="N85" s="27"/>
      <c r="O85" s="27"/>
      <c r="P85" s="27"/>
    </row>
    <row r="86" spans="2:16" x14ac:dyDescent="0.35">
      <c r="B86" s="61"/>
      <c r="D86" s="27"/>
      <c r="E86" s="27"/>
      <c r="F86" s="27"/>
      <c r="G86" s="27"/>
      <c r="H86" s="27"/>
      <c r="I86" s="27"/>
      <c r="L86" s="27"/>
      <c r="M86" s="27"/>
      <c r="N86" s="27"/>
      <c r="O86" s="27"/>
      <c r="P86" s="27"/>
    </row>
    <row r="87" spans="2:16" x14ac:dyDescent="0.35">
      <c r="B87" s="62"/>
      <c r="D87" s="27"/>
      <c r="E87" s="27"/>
      <c r="F87" s="27"/>
      <c r="G87" s="27"/>
      <c r="H87" s="27"/>
      <c r="I87" s="27"/>
      <c r="L87" s="27"/>
      <c r="M87" s="27"/>
      <c r="N87" s="27"/>
      <c r="O87" s="27"/>
      <c r="P87" s="27"/>
    </row>
    <row r="88" spans="2:16" x14ac:dyDescent="0.35">
      <c r="D88" s="27"/>
      <c r="E88" s="27"/>
      <c r="F88" s="27"/>
      <c r="G88" s="27"/>
      <c r="H88" s="27"/>
      <c r="I88" s="27"/>
      <c r="L88" s="27"/>
      <c r="M88" s="27"/>
      <c r="N88" s="27"/>
      <c r="O88" s="27"/>
      <c r="P88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F59B-C897-4319-8B35-E9326A1F06B2}">
  <dimension ref="A2:N80"/>
  <sheetViews>
    <sheetView zoomScale="70" zoomScaleNormal="70" workbookViewId="0">
      <selection activeCell="G25" sqref="G25"/>
    </sheetView>
  </sheetViews>
  <sheetFormatPr defaultRowHeight="14.5" x14ac:dyDescent="0.35"/>
  <cols>
    <col min="1" max="1" width="28.1796875" customWidth="1"/>
    <col min="2" max="2" width="24.453125" customWidth="1"/>
    <col min="3" max="3" width="43.1796875" bestFit="1" customWidth="1"/>
    <col min="4" max="4" width="13.1796875" customWidth="1"/>
    <col min="5" max="5" width="12.81640625" customWidth="1"/>
    <col min="6" max="6" width="18.54296875" bestFit="1" customWidth="1"/>
    <col min="7" max="7" width="9.81640625" customWidth="1"/>
    <col min="8" max="8" width="9.453125" customWidth="1"/>
    <col min="9" max="9" width="7" customWidth="1"/>
    <col min="10" max="10" width="13.1796875" customWidth="1"/>
    <col min="11" max="11" width="12.81640625" customWidth="1"/>
    <col min="12" max="12" width="18.81640625" bestFit="1" customWidth="1"/>
    <col min="13" max="13" width="9.81640625" customWidth="1"/>
    <col min="14" max="14" width="9.453125" customWidth="1"/>
  </cols>
  <sheetData>
    <row r="2" spans="1:14" ht="15.5" x14ac:dyDescent="0.35">
      <c r="A2" s="63" t="s">
        <v>53</v>
      </c>
      <c r="I2" s="2"/>
    </row>
    <row r="3" spans="1:14" ht="15.5" x14ac:dyDescent="0.35">
      <c r="A3" s="64" t="s">
        <v>1</v>
      </c>
      <c r="B3" s="65" t="s">
        <v>2</v>
      </c>
      <c r="C3" s="66" t="s">
        <v>3</v>
      </c>
      <c r="D3" s="67" t="s">
        <v>4</v>
      </c>
      <c r="E3" s="68"/>
      <c r="F3" s="65"/>
      <c r="G3" s="65"/>
      <c r="H3" s="66"/>
      <c r="I3" s="8"/>
      <c r="J3" s="67" t="s">
        <v>5</v>
      </c>
      <c r="K3" s="68"/>
      <c r="L3" s="65"/>
      <c r="M3" s="65"/>
      <c r="N3" s="66"/>
    </row>
    <row r="4" spans="1:14" ht="65.5" x14ac:dyDescent="0.35">
      <c r="A4" s="69"/>
      <c r="B4" s="70"/>
      <c r="C4" s="71"/>
      <c r="D4" s="13" t="s">
        <v>169</v>
      </c>
      <c r="E4" s="14" t="s">
        <v>167</v>
      </c>
      <c r="F4" s="7" t="s">
        <v>168</v>
      </c>
      <c r="G4" s="9"/>
      <c r="H4" s="3"/>
      <c r="I4" s="15"/>
      <c r="J4" s="13" t="s">
        <v>169</v>
      </c>
      <c r="K4" s="14" t="s">
        <v>167</v>
      </c>
      <c r="L4" s="7" t="s">
        <v>168</v>
      </c>
      <c r="M4" s="9"/>
      <c r="N4" s="3"/>
    </row>
    <row r="5" spans="1:14" ht="34.5" customHeight="1" x14ac:dyDescent="0.35">
      <c r="A5" s="72"/>
      <c r="B5" s="73"/>
      <c r="C5" s="74"/>
      <c r="D5" s="19" t="s">
        <v>6</v>
      </c>
      <c r="E5" s="7"/>
      <c r="F5" s="9"/>
      <c r="G5" s="9" t="s">
        <v>7</v>
      </c>
      <c r="H5" s="18" t="s">
        <v>54</v>
      </c>
      <c r="I5" s="15"/>
      <c r="J5" s="19" t="s">
        <v>6</v>
      </c>
      <c r="K5" s="7"/>
      <c r="L5" s="9"/>
      <c r="M5" s="9" t="s">
        <v>7</v>
      </c>
      <c r="N5" s="18" t="s">
        <v>54</v>
      </c>
    </row>
    <row r="6" spans="1:14" x14ac:dyDescent="0.35">
      <c r="A6" s="20" t="s">
        <v>95</v>
      </c>
      <c r="B6" s="21" t="s">
        <v>19</v>
      </c>
      <c r="C6" s="75" t="s">
        <v>55</v>
      </c>
      <c r="D6" s="106">
        <v>50.652000000000001</v>
      </c>
      <c r="E6" s="106">
        <v>50.652000000000001</v>
      </c>
      <c r="F6" s="77"/>
      <c r="G6" s="29"/>
      <c r="H6" s="78"/>
      <c r="I6" s="26"/>
      <c r="J6" s="76"/>
      <c r="K6" s="76"/>
      <c r="L6" s="77"/>
      <c r="M6" s="29"/>
      <c r="N6" s="78"/>
    </row>
    <row r="7" spans="1:14" x14ac:dyDescent="0.35">
      <c r="A7" s="20"/>
      <c r="B7" s="21"/>
      <c r="C7" s="75" t="s">
        <v>56</v>
      </c>
      <c r="D7" s="106">
        <v>120</v>
      </c>
      <c r="E7" s="106">
        <v>120</v>
      </c>
      <c r="F7" s="77"/>
      <c r="G7" s="29"/>
      <c r="H7" s="78"/>
      <c r="I7" s="26"/>
      <c r="J7" s="76"/>
      <c r="K7" s="76"/>
      <c r="L7" s="77"/>
      <c r="M7" s="29"/>
      <c r="N7" s="78"/>
    </row>
    <row r="8" spans="1:14" x14ac:dyDescent="0.35">
      <c r="A8" s="20"/>
      <c r="B8" s="21"/>
      <c r="C8" s="75" t="s">
        <v>57</v>
      </c>
      <c r="D8" s="106">
        <v>376.62799999999999</v>
      </c>
      <c r="E8" s="106">
        <v>376.62799999999999</v>
      </c>
      <c r="F8" s="77"/>
      <c r="G8" s="29"/>
      <c r="H8" s="78"/>
      <c r="I8" s="26"/>
      <c r="J8" s="106">
        <v>0.26</v>
      </c>
      <c r="K8" s="106">
        <v>0.26</v>
      </c>
      <c r="L8" s="77"/>
      <c r="M8" s="29"/>
      <c r="N8" s="78"/>
    </row>
    <row r="9" spans="1:14" x14ac:dyDescent="0.35">
      <c r="A9" s="20"/>
      <c r="B9" s="21"/>
      <c r="C9" s="75" t="s">
        <v>23</v>
      </c>
      <c r="D9" s="106"/>
      <c r="E9" s="106"/>
      <c r="F9" s="77"/>
      <c r="G9" s="29"/>
      <c r="H9" s="78"/>
      <c r="I9" s="26"/>
      <c r="J9" s="76"/>
      <c r="K9" s="76"/>
      <c r="L9" s="77"/>
      <c r="M9" s="29"/>
      <c r="N9" s="78"/>
    </row>
    <row r="10" spans="1:14" x14ac:dyDescent="0.35">
      <c r="A10" s="20"/>
      <c r="B10" s="21"/>
      <c r="C10" s="75" t="s">
        <v>32</v>
      </c>
      <c r="D10" s="106">
        <f>115.53+25</f>
        <v>140.53</v>
      </c>
      <c r="E10" s="106">
        <v>115.53</v>
      </c>
      <c r="F10" s="77"/>
      <c r="G10" s="29"/>
      <c r="H10" s="78"/>
      <c r="I10" s="26"/>
      <c r="J10" s="76"/>
      <c r="K10" s="76"/>
      <c r="L10" s="77"/>
      <c r="M10" s="29"/>
      <c r="N10" s="78"/>
    </row>
    <row r="11" spans="1:14" x14ac:dyDescent="0.35">
      <c r="A11" s="79"/>
      <c r="B11" s="80" t="s">
        <v>15</v>
      </c>
      <c r="C11" s="81"/>
      <c r="D11" s="82">
        <f>SUM(D6:D10)</f>
        <v>687.81</v>
      </c>
      <c r="E11" s="82">
        <f>SUM(E6:E10)</f>
        <v>662.81</v>
      </c>
      <c r="F11" s="34">
        <f>D11-E11</f>
        <v>25</v>
      </c>
      <c r="G11" s="35">
        <f>F11/E11</f>
        <v>3.7718199785760631E-2</v>
      </c>
      <c r="H11" s="36"/>
      <c r="I11" s="37"/>
      <c r="J11" s="82">
        <f>SUM(J6:J10)</f>
        <v>0.26</v>
      </c>
      <c r="K11" s="82">
        <f>SUM(K6:K10)</f>
        <v>0.26</v>
      </c>
      <c r="L11" s="34">
        <f>J11-K11</f>
        <v>0</v>
      </c>
      <c r="M11" s="35">
        <f>IFERROR(L11/K11,"")</f>
        <v>0</v>
      </c>
      <c r="N11" s="36"/>
    </row>
    <row r="12" spans="1:14" x14ac:dyDescent="0.35">
      <c r="A12" s="83"/>
      <c r="B12" s="39"/>
      <c r="C12" s="84"/>
      <c r="D12" s="85"/>
      <c r="E12" s="85"/>
      <c r="F12" s="42"/>
      <c r="G12" s="43"/>
      <c r="H12" s="44"/>
      <c r="I12" s="45"/>
      <c r="J12" s="85"/>
      <c r="K12" s="85"/>
      <c r="L12" s="42"/>
      <c r="M12" s="43"/>
      <c r="N12" s="44"/>
    </row>
    <row r="13" spans="1:14" x14ac:dyDescent="0.35">
      <c r="A13" s="20"/>
      <c r="B13" s="21" t="s">
        <v>33</v>
      </c>
      <c r="C13" s="75" t="s">
        <v>58</v>
      </c>
      <c r="D13" s="106"/>
      <c r="E13" s="106"/>
      <c r="F13" s="77"/>
      <c r="G13" s="29"/>
      <c r="H13" s="78"/>
      <c r="I13" s="26"/>
      <c r="J13" s="76"/>
      <c r="K13" s="106"/>
      <c r="L13" s="77"/>
      <c r="M13" s="29"/>
      <c r="N13" s="78"/>
    </row>
    <row r="14" spans="1:14" x14ac:dyDescent="0.35">
      <c r="A14" s="20"/>
      <c r="B14" s="21"/>
      <c r="C14" s="22" t="s">
        <v>59</v>
      </c>
      <c r="D14" s="106"/>
      <c r="E14" s="106"/>
      <c r="F14" s="77"/>
      <c r="G14" s="29"/>
      <c r="H14" s="78"/>
      <c r="I14" s="26"/>
      <c r="J14" s="76"/>
      <c r="K14" s="76"/>
      <c r="L14" s="77"/>
      <c r="M14" s="29"/>
      <c r="N14" s="78"/>
    </row>
    <row r="15" spans="1:14" x14ac:dyDescent="0.35">
      <c r="A15" s="79"/>
      <c r="B15" s="80" t="s">
        <v>15</v>
      </c>
      <c r="C15" s="81"/>
      <c r="D15" s="82"/>
      <c r="E15" s="82">
        <f>SUM(E13:E14)</f>
        <v>0</v>
      </c>
      <c r="F15" s="34">
        <f>D15-E15</f>
        <v>0</v>
      </c>
      <c r="G15" s="35">
        <v>0</v>
      </c>
      <c r="H15" s="36"/>
      <c r="I15" s="37"/>
      <c r="J15" s="82">
        <f>SUM(J13)</f>
        <v>0</v>
      </c>
      <c r="K15" s="82">
        <f>SUM(K13)</f>
        <v>0</v>
      </c>
      <c r="L15" s="34">
        <f>J15-K15</f>
        <v>0</v>
      </c>
      <c r="M15" s="35" t="str">
        <f>IFERROR(L15/K15,"")</f>
        <v/>
      </c>
      <c r="N15" s="36"/>
    </row>
    <row r="16" spans="1:14" x14ac:dyDescent="0.35">
      <c r="A16" s="83"/>
      <c r="B16" s="39"/>
      <c r="C16" s="84"/>
      <c r="D16" s="85"/>
      <c r="E16" s="85"/>
      <c r="F16" s="42"/>
      <c r="G16" s="43"/>
      <c r="H16" s="44"/>
      <c r="I16" s="45"/>
      <c r="J16" s="85"/>
      <c r="K16" s="85"/>
      <c r="L16" s="42"/>
      <c r="M16" s="43"/>
      <c r="N16" s="44"/>
    </row>
    <row r="17" spans="1:14" ht="26.5" x14ac:dyDescent="0.35">
      <c r="A17" s="10" t="s">
        <v>96</v>
      </c>
      <c r="B17" s="21" t="s">
        <v>10</v>
      </c>
      <c r="C17" s="75" t="s">
        <v>60</v>
      </c>
      <c r="D17" s="106">
        <v>13.321999999999999</v>
      </c>
      <c r="E17" s="106">
        <v>13.321999999999999</v>
      </c>
      <c r="F17" s="77"/>
      <c r="G17" s="77"/>
      <c r="H17" s="78"/>
      <c r="I17" s="26"/>
      <c r="J17" s="76"/>
      <c r="K17" s="76"/>
      <c r="L17" s="77"/>
      <c r="M17" s="77"/>
      <c r="N17" s="78"/>
    </row>
    <row r="18" spans="1:14" x14ac:dyDescent="0.35">
      <c r="A18" s="20"/>
      <c r="B18" s="21"/>
      <c r="C18" s="75" t="s">
        <v>94</v>
      </c>
      <c r="D18" s="106">
        <v>0.153</v>
      </c>
      <c r="E18" s="106">
        <v>0.153</v>
      </c>
      <c r="F18" s="77"/>
      <c r="G18" s="77"/>
      <c r="H18" s="78"/>
      <c r="I18" s="26"/>
      <c r="J18" s="76"/>
      <c r="K18" s="76"/>
      <c r="L18" s="77"/>
      <c r="M18" s="77"/>
      <c r="N18" s="78"/>
    </row>
    <row r="19" spans="1:14" x14ac:dyDescent="0.35">
      <c r="A19" s="20"/>
      <c r="B19" s="21"/>
      <c r="C19" s="75" t="s">
        <v>69</v>
      </c>
      <c r="D19" s="106"/>
      <c r="E19" s="106"/>
      <c r="F19" s="77"/>
      <c r="G19" s="77"/>
      <c r="H19" s="78"/>
      <c r="I19" s="26"/>
      <c r="J19" s="76"/>
      <c r="K19" s="76"/>
      <c r="L19" s="77"/>
      <c r="M19" s="77"/>
      <c r="N19" s="78"/>
    </row>
    <row r="20" spans="1:14" x14ac:dyDescent="0.35">
      <c r="A20" s="79"/>
      <c r="B20" s="80" t="s">
        <v>15</v>
      </c>
      <c r="C20" s="81"/>
      <c r="D20" s="82">
        <f>SUM(D17:D19)</f>
        <v>13.475</v>
      </c>
      <c r="E20" s="82">
        <f>SUM(E17:E19)</f>
        <v>13.475</v>
      </c>
      <c r="F20" s="34">
        <f>D20-E20</f>
        <v>0</v>
      </c>
      <c r="G20" s="35">
        <f>F20/E20</f>
        <v>0</v>
      </c>
      <c r="H20" s="36"/>
      <c r="I20" s="37"/>
      <c r="J20" s="82">
        <f>SUM(J17:J19)</f>
        <v>0</v>
      </c>
      <c r="K20" s="82">
        <f>SUM(K17:K19)</f>
        <v>0</v>
      </c>
      <c r="L20" s="34">
        <f>J20-K20</f>
        <v>0</v>
      </c>
      <c r="M20" s="35"/>
      <c r="N20" s="36"/>
    </row>
    <row r="21" spans="1:14" ht="37.75" customHeight="1" x14ac:dyDescent="0.35">
      <c r="A21" s="20"/>
      <c r="B21" s="21" t="s">
        <v>38</v>
      </c>
      <c r="C21" s="95" t="s">
        <v>91</v>
      </c>
      <c r="D21" s="96"/>
      <c r="E21" s="96"/>
      <c r="F21" s="97"/>
      <c r="G21" s="98"/>
      <c r="H21" s="99"/>
      <c r="I21" s="26"/>
      <c r="J21" s="96"/>
      <c r="K21" s="96"/>
      <c r="L21" s="97"/>
      <c r="M21" s="98"/>
      <c r="N21" s="99"/>
    </row>
    <row r="22" spans="1:14" x14ac:dyDescent="0.35">
      <c r="A22" s="79"/>
      <c r="B22" s="80" t="s">
        <v>15</v>
      </c>
      <c r="C22" s="81"/>
      <c r="D22" s="82">
        <f>SUM(D21:D21)</f>
        <v>0</v>
      </c>
      <c r="E22" s="82">
        <f>SUM(E21:E21)</f>
        <v>0</v>
      </c>
      <c r="F22" s="34">
        <f>D22-E22</f>
        <v>0</v>
      </c>
      <c r="G22" s="35">
        <v>0</v>
      </c>
      <c r="H22" s="36"/>
      <c r="I22" s="37"/>
      <c r="J22" s="82">
        <f>SUM(J21)</f>
        <v>0</v>
      </c>
      <c r="K22" s="82">
        <f>SUM(K21)</f>
        <v>0</v>
      </c>
      <c r="L22" s="34">
        <f>J22-K22</f>
        <v>0</v>
      </c>
      <c r="M22" s="35"/>
      <c r="N22" s="36"/>
    </row>
    <row r="23" spans="1:14" x14ac:dyDescent="0.35">
      <c r="A23" s="10"/>
      <c r="B23" s="21" t="s">
        <v>51</v>
      </c>
      <c r="C23" s="75" t="s">
        <v>51</v>
      </c>
      <c r="D23" s="106"/>
      <c r="E23" s="106"/>
      <c r="F23" s="77"/>
      <c r="G23" s="77"/>
      <c r="H23" s="78"/>
      <c r="I23" s="26"/>
      <c r="J23" s="76"/>
      <c r="K23" s="76"/>
      <c r="L23" s="77"/>
      <c r="M23" s="77"/>
      <c r="N23" s="78"/>
    </row>
    <row r="24" spans="1:14" x14ac:dyDescent="0.35">
      <c r="A24" s="79"/>
      <c r="B24" s="80" t="s">
        <v>15</v>
      </c>
      <c r="C24" s="81"/>
      <c r="D24" s="82">
        <f>SUM(D23:D23)</f>
        <v>0</v>
      </c>
      <c r="E24" s="82">
        <f>SUM(E23:E23)</f>
        <v>0</v>
      </c>
      <c r="F24" s="34">
        <f>D24-E24</f>
        <v>0</v>
      </c>
      <c r="G24" s="35">
        <v>0</v>
      </c>
      <c r="H24" s="36"/>
      <c r="I24" s="37"/>
      <c r="J24" s="82">
        <f>J23</f>
        <v>0</v>
      </c>
      <c r="K24" s="82">
        <f>K23</f>
        <v>0</v>
      </c>
      <c r="L24" s="34">
        <f>J24-K24</f>
        <v>0</v>
      </c>
      <c r="M24" s="35"/>
      <c r="N24" s="36"/>
    </row>
    <row r="25" spans="1:14" ht="39.5" x14ac:dyDescent="0.35">
      <c r="A25" s="10" t="s">
        <v>97</v>
      </c>
      <c r="B25" s="21" t="s">
        <v>43</v>
      </c>
      <c r="C25" s="75" t="s">
        <v>49</v>
      </c>
      <c r="D25" s="106">
        <v>3.1970000000000001</v>
      </c>
      <c r="E25" s="106">
        <v>3.1970000000000001</v>
      </c>
      <c r="F25" s="77"/>
      <c r="G25" s="77"/>
      <c r="H25" s="78"/>
      <c r="I25" s="26"/>
      <c r="J25" s="76"/>
      <c r="K25" s="76"/>
      <c r="L25" s="77"/>
      <c r="M25" s="77"/>
      <c r="N25" s="78"/>
    </row>
    <row r="26" spans="1:14" x14ac:dyDescent="0.35">
      <c r="A26" s="79"/>
      <c r="B26" s="80" t="s">
        <v>15</v>
      </c>
      <c r="C26" s="81"/>
      <c r="D26" s="82">
        <f>SUM(D25:D25)</f>
        <v>3.1970000000000001</v>
      </c>
      <c r="E26" s="82">
        <f>SUM(E25:E25)</f>
        <v>3.1970000000000001</v>
      </c>
      <c r="F26" s="34">
        <f>D26-E26</f>
        <v>0</v>
      </c>
      <c r="G26" s="35">
        <f>F26/E26</f>
        <v>0</v>
      </c>
      <c r="H26" s="36"/>
      <c r="I26" s="37"/>
      <c r="J26" s="82">
        <f>J25</f>
        <v>0</v>
      </c>
      <c r="K26" s="82">
        <f>K25</f>
        <v>0</v>
      </c>
      <c r="L26" s="34">
        <f>J26-K26</f>
        <v>0</v>
      </c>
      <c r="M26" s="35"/>
      <c r="N26" s="36"/>
    </row>
    <row r="27" spans="1:14" x14ac:dyDescent="0.35">
      <c r="A27" s="79"/>
      <c r="B27" s="31" t="s">
        <v>52</v>
      </c>
      <c r="C27" s="81"/>
      <c r="D27" s="34">
        <f>D20+D11+D15+D22+D24+D26</f>
        <v>704.48199999999997</v>
      </c>
      <c r="E27" s="34">
        <f>E20+E11+E15+E22+E24+E26</f>
        <v>679.48199999999997</v>
      </c>
      <c r="F27" s="34">
        <f>D27-E27</f>
        <v>25</v>
      </c>
      <c r="G27" s="35">
        <f>F27/E27</f>
        <v>3.6792733288004691E-2</v>
      </c>
      <c r="H27" s="100"/>
      <c r="I27" s="101"/>
      <c r="J27" s="34">
        <f>J20+J11+J15+J22+J24+J26</f>
        <v>0.26</v>
      </c>
      <c r="K27" s="34">
        <f>K20+K11+K15+K22+K24+K26</f>
        <v>0.26</v>
      </c>
      <c r="L27" s="34">
        <f>J27-K27</f>
        <v>0</v>
      </c>
      <c r="M27" s="35">
        <f>IFERROR(L27/K27,"")</f>
        <v>0</v>
      </c>
      <c r="N27" s="36"/>
    </row>
    <row r="28" spans="1:14" x14ac:dyDescent="0.35">
      <c r="B28" s="59"/>
    </row>
    <row r="29" spans="1:14" x14ac:dyDescent="0.35">
      <c r="B29" s="59"/>
    </row>
    <row r="30" spans="1:14" x14ac:dyDescent="0.35">
      <c r="B30" s="59"/>
    </row>
    <row r="31" spans="1:14" x14ac:dyDescent="0.35">
      <c r="B31" s="59"/>
    </row>
    <row r="32" spans="1:14" x14ac:dyDescent="0.35">
      <c r="B32" s="59"/>
    </row>
    <row r="33" spans="2:2" x14ac:dyDescent="0.35">
      <c r="B33" s="59"/>
    </row>
    <row r="34" spans="2:2" x14ac:dyDescent="0.35">
      <c r="B34" s="59"/>
    </row>
    <row r="35" spans="2:2" x14ac:dyDescent="0.35">
      <c r="B35" s="59"/>
    </row>
    <row r="36" spans="2:2" x14ac:dyDescent="0.35">
      <c r="B36" s="59"/>
    </row>
    <row r="37" spans="2:2" x14ac:dyDescent="0.35">
      <c r="B37" s="59"/>
    </row>
    <row r="38" spans="2:2" x14ac:dyDescent="0.35">
      <c r="B38" s="59"/>
    </row>
    <row r="39" spans="2:2" x14ac:dyDescent="0.35">
      <c r="B39" s="59"/>
    </row>
    <row r="40" spans="2:2" x14ac:dyDescent="0.35">
      <c r="B40" s="59"/>
    </row>
    <row r="41" spans="2:2" x14ac:dyDescent="0.35">
      <c r="B41" s="59"/>
    </row>
    <row r="42" spans="2:2" x14ac:dyDescent="0.35">
      <c r="B42" s="59"/>
    </row>
    <row r="43" spans="2:2" x14ac:dyDescent="0.35">
      <c r="B43" s="59"/>
    </row>
    <row r="44" spans="2:2" x14ac:dyDescent="0.35">
      <c r="B44" s="59"/>
    </row>
    <row r="45" spans="2:2" x14ac:dyDescent="0.35">
      <c r="B45" s="59"/>
    </row>
    <row r="46" spans="2:2" x14ac:dyDescent="0.35">
      <c r="B46" s="59"/>
    </row>
    <row r="47" spans="2:2" x14ac:dyDescent="0.35">
      <c r="B47" s="59"/>
    </row>
    <row r="48" spans="2:2" x14ac:dyDescent="0.35">
      <c r="B48" s="59"/>
    </row>
    <row r="49" spans="2:9" x14ac:dyDescent="0.35">
      <c r="B49" s="59"/>
    </row>
    <row r="50" spans="2:9" x14ac:dyDescent="0.35">
      <c r="B50" s="59"/>
    </row>
    <row r="51" spans="2:9" x14ac:dyDescent="0.35">
      <c r="B51" s="59"/>
    </row>
    <row r="52" spans="2:9" x14ac:dyDescent="0.35">
      <c r="B52" s="59"/>
    </row>
    <row r="53" spans="2:9" x14ac:dyDescent="0.35">
      <c r="B53" s="59"/>
    </row>
    <row r="54" spans="2:9" x14ac:dyDescent="0.35">
      <c r="B54" s="59"/>
    </row>
    <row r="55" spans="2:9" x14ac:dyDescent="0.35">
      <c r="B55" s="59"/>
    </row>
    <row r="56" spans="2:9" x14ac:dyDescent="0.35">
      <c r="B56" s="59"/>
    </row>
    <row r="57" spans="2:9" x14ac:dyDescent="0.35">
      <c r="B57" s="59"/>
    </row>
    <row r="58" spans="2:9" x14ac:dyDescent="0.35">
      <c r="B58" s="59"/>
    </row>
    <row r="59" spans="2:9" x14ac:dyDescent="0.35">
      <c r="B59" s="59"/>
    </row>
    <row r="60" spans="2:9" x14ac:dyDescent="0.35">
      <c r="B60" s="59"/>
    </row>
    <row r="61" spans="2:9" x14ac:dyDescent="0.35">
      <c r="B61" s="59"/>
    </row>
    <row r="62" spans="2:9" x14ac:dyDescent="0.35">
      <c r="B62" s="59"/>
      <c r="I62" s="27"/>
    </row>
    <row r="63" spans="2:9" x14ac:dyDescent="0.35">
      <c r="B63" s="59"/>
      <c r="I63" s="27"/>
    </row>
    <row r="64" spans="2:9" x14ac:dyDescent="0.35">
      <c r="B64" s="59"/>
      <c r="I64" s="27"/>
    </row>
    <row r="65" spans="2:9" x14ac:dyDescent="0.35">
      <c r="B65" s="59"/>
      <c r="I65" s="27"/>
    </row>
    <row r="66" spans="2:9" x14ac:dyDescent="0.35">
      <c r="B66" s="59"/>
      <c r="I66" s="27"/>
    </row>
    <row r="67" spans="2:9" x14ac:dyDescent="0.35">
      <c r="B67" s="59"/>
      <c r="I67" s="27"/>
    </row>
    <row r="68" spans="2:9" x14ac:dyDescent="0.35">
      <c r="I68" s="27"/>
    </row>
    <row r="69" spans="2:9" x14ac:dyDescent="0.35">
      <c r="I69" s="27"/>
    </row>
    <row r="70" spans="2:9" x14ac:dyDescent="0.35">
      <c r="I70" s="27"/>
    </row>
    <row r="71" spans="2:9" x14ac:dyDescent="0.35">
      <c r="I71" s="27"/>
    </row>
    <row r="72" spans="2:9" x14ac:dyDescent="0.35">
      <c r="I72" s="27"/>
    </row>
    <row r="73" spans="2:9" x14ac:dyDescent="0.35">
      <c r="I73" s="27"/>
    </row>
    <row r="74" spans="2:9" x14ac:dyDescent="0.35">
      <c r="I74" s="27"/>
    </row>
    <row r="75" spans="2:9" x14ac:dyDescent="0.35">
      <c r="I75" s="27"/>
    </row>
    <row r="76" spans="2:9" x14ac:dyDescent="0.35">
      <c r="I76" s="27"/>
    </row>
    <row r="77" spans="2:9" x14ac:dyDescent="0.35">
      <c r="I77" s="27"/>
    </row>
    <row r="78" spans="2:9" x14ac:dyDescent="0.35">
      <c r="I78" s="27"/>
    </row>
    <row r="79" spans="2:9" x14ac:dyDescent="0.35">
      <c r="I79" s="27"/>
    </row>
    <row r="80" spans="2:9" x14ac:dyDescent="0.35">
      <c r="I80" s="2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06AB-D806-419E-9EC3-C85E40A43903}">
  <dimension ref="A2:G123"/>
  <sheetViews>
    <sheetView zoomScale="75" zoomScaleNormal="75" workbookViewId="0">
      <pane ySplit="4" topLeftCell="A5" activePane="bottomLeft" state="frozen"/>
      <selection pane="bottomLeft" activeCell="B59" sqref="B59"/>
    </sheetView>
  </sheetViews>
  <sheetFormatPr defaultRowHeight="14.5" x14ac:dyDescent="0.35"/>
  <cols>
    <col min="1" max="1" width="106" customWidth="1"/>
    <col min="2" max="5" width="18.54296875" style="107" customWidth="1"/>
  </cols>
  <sheetData>
    <row r="2" spans="1:7" ht="18.5" x14ac:dyDescent="0.45">
      <c r="A2" s="86" t="s">
        <v>76</v>
      </c>
    </row>
    <row r="3" spans="1:7" ht="18.5" x14ac:dyDescent="0.45">
      <c r="B3" s="125" t="s">
        <v>73</v>
      </c>
      <c r="E3" s="108" t="s">
        <v>6</v>
      </c>
      <c r="F3" s="88"/>
    </row>
    <row r="4" spans="1:7" x14ac:dyDescent="0.35">
      <c r="B4" s="109" t="s">
        <v>61</v>
      </c>
      <c r="C4" s="109" t="s">
        <v>62</v>
      </c>
      <c r="D4" s="110" t="s">
        <v>63</v>
      </c>
      <c r="E4" s="110" t="s">
        <v>64</v>
      </c>
      <c r="F4" s="89"/>
    </row>
    <row r="5" spans="1:7" x14ac:dyDescent="0.35">
      <c r="B5" s="111"/>
      <c r="C5" s="111"/>
      <c r="D5" s="111"/>
      <c r="E5" s="111"/>
      <c r="F5" s="88"/>
    </row>
    <row r="6" spans="1:7" ht="18.5" x14ac:dyDescent="0.45">
      <c r="A6" s="86" t="s">
        <v>75</v>
      </c>
      <c r="B6" s="112">
        <v>226.6</v>
      </c>
      <c r="C6" s="112">
        <v>175.97800000000001</v>
      </c>
      <c r="D6" s="113">
        <f>SUM(B6:C6)</f>
        <v>402.57799999999997</v>
      </c>
      <c r="E6" s="124">
        <v>14659.2</v>
      </c>
      <c r="F6" s="88"/>
    </row>
    <row r="7" spans="1:7" x14ac:dyDescent="0.35">
      <c r="B7" s="113"/>
      <c r="C7" s="113"/>
      <c r="D7" s="113"/>
      <c r="E7" s="113"/>
      <c r="F7" s="88"/>
    </row>
    <row r="8" spans="1:7" x14ac:dyDescent="0.35">
      <c r="B8" s="113"/>
      <c r="C8" s="113"/>
      <c r="D8" s="113"/>
      <c r="E8" s="113"/>
      <c r="F8" s="88"/>
    </row>
    <row r="9" spans="1:7" ht="18.5" x14ac:dyDescent="0.45">
      <c r="A9" s="86" t="s">
        <v>77</v>
      </c>
      <c r="B9" s="113"/>
      <c r="C9" s="113"/>
      <c r="D9" s="113"/>
      <c r="E9" s="113"/>
      <c r="F9" s="88"/>
    </row>
    <row r="10" spans="1:7" x14ac:dyDescent="0.35">
      <c r="A10" s="87"/>
      <c r="B10" s="113"/>
      <c r="C10" s="113"/>
      <c r="D10" s="113"/>
      <c r="E10" s="113"/>
      <c r="F10" s="88"/>
    </row>
    <row r="11" spans="1:7" x14ac:dyDescent="0.35">
      <c r="A11" s="128" t="s">
        <v>115</v>
      </c>
      <c r="B11" s="113"/>
      <c r="C11" s="113"/>
      <c r="D11" s="113"/>
      <c r="E11" s="113"/>
      <c r="F11" s="88"/>
    </row>
    <row r="12" spans="1:7" x14ac:dyDescent="0.35">
      <c r="A12" t="s">
        <v>98</v>
      </c>
      <c r="B12" s="113">
        <v>3</v>
      </c>
      <c r="C12" s="113">
        <v>11.481999999999999</v>
      </c>
      <c r="D12" s="113">
        <f t="shared" ref="D12:D19" si="0">SUM(B12:C12)</f>
        <v>14.481999999999999</v>
      </c>
      <c r="E12" s="113"/>
      <c r="F12" s="88"/>
      <c r="G12" s="91"/>
    </row>
    <row r="13" spans="1:7" x14ac:dyDescent="0.35">
      <c r="A13" t="s">
        <v>114</v>
      </c>
      <c r="B13" s="113"/>
      <c r="C13" s="113">
        <v>30</v>
      </c>
      <c r="D13" s="113">
        <f t="shared" si="0"/>
        <v>30</v>
      </c>
      <c r="E13" s="113"/>
      <c r="F13" s="88"/>
    </row>
    <row r="14" spans="1:7" x14ac:dyDescent="0.35">
      <c r="A14" t="s">
        <v>99</v>
      </c>
      <c r="B14" s="113">
        <v>28.603999999999999</v>
      </c>
      <c r="C14" s="113">
        <v>423.25900000000001</v>
      </c>
      <c r="D14" s="113">
        <f t="shared" si="0"/>
        <v>451.863</v>
      </c>
      <c r="E14" s="113"/>
      <c r="F14" s="88"/>
    </row>
    <row r="15" spans="1:7" x14ac:dyDescent="0.35">
      <c r="B15" s="113"/>
      <c r="C15" s="113"/>
      <c r="D15" s="113"/>
      <c r="E15" s="113"/>
      <c r="F15" s="88"/>
    </row>
    <row r="16" spans="1:7" x14ac:dyDescent="0.35">
      <c r="A16" s="127" t="s">
        <v>116</v>
      </c>
      <c r="B16" s="130"/>
      <c r="C16" s="130"/>
      <c r="D16" s="113"/>
      <c r="E16" s="113"/>
      <c r="F16" s="88"/>
    </row>
    <row r="17" spans="1:6" x14ac:dyDescent="0.35">
      <c r="A17" s="129" t="s">
        <v>119</v>
      </c>
      <c r="B17" s="130"/>
      <c r="C17" s="131">
        <v>12.5</v>
      </c>
      <c r="D17" s="113">
        <f t="shared" si="0"/>
        <v>12.5</v>
      </c>
      <c r="E17" s="113"/>
      <c r="F17" s="88"/>
    </row>
    <row r="18" spans="1:6" x14ac:dyDescent="0.35">
      <c r="A18" s="129" t="s">
        <v>120</v>
      </c>
      <c r="B18" s="130"/>
      <c r="C18" s="131">
        <v>40.5</v>
      </c>
      <c r="D18" s="113">
        <f t="shared" si="0"/>
        <v>40.5</v>
      </c>
      <c r="E18" s="113"/>
      <c r="F18" s="88"/>
    </row>
    <row r="19" spans="1:6" x14ac:dyDescent="0.35">
      <c r="A19" s="129" t="s">
        <v>121</v>
      </c>
      <c r="B19" s="131">
        <v>2.8130000000000002</v>
      </c>
      <c r="C19" s="131">
        <v>47.406999999999996</v>
      </c>
      <c r="D19" s="113">
        <f t="shared" si="0"/>
        <v>50.22</v>
      </c>
      <c r="E19" s="113"/>
      <c r="F19" s="88"/>
    </row>
    <row r="20" spans="1:6" x14ac:dyDescent="0.35">
      <c r="B20" s="113"/>
      <c r="C20" s="113"/>
      <c r="D20" s="113"/>
      <c r="E20" s="113"/>
      <c r="F20" s="88"/>
    </row>
    <row r="21" spans="1:6" x14ac:dyDescent="0.35">
      <c r="A21" s="88"/>
      <c r="B21" s="113"/>
      <c r="C21" s="113"/>
      <c r="D21" s="113"/>
      <c r="E21" s="113"/>
      <c r="F21" s="88"/>
    </row>
    <row r="22" spans="1:6" x14ac:dyDescent="0.35">
      <c r="B22" s="113"/>
      <c r="C22" s="113"/>
      <c r="D22" s="113"/>
      <c r="E22" s="113"/>
      <c r="F22" s="88"/>
    </row>
    <row r="23" spans="1:6" ht="18.5" x14ac:dyDescent="0.45">
      <c r="A23" s="86" t="s">
        <v>65</v>
      </c>
      <c r="B23" s="113"/>
      <c r="C23" s="113"/>
      <c r="D23" s="113"/>
      <c r="E23" s="113"/>
      <c r="F23" s="88"/>
    </row>
    <row r="24" spans="1:6" ht="18.5" x14ac:dyDescent="0.45">
      <c r="A24" s="86"/>
      <c r="B24" s="113"/>
      <c r="C24" s="113"/>
      <c r="D24" s="113"/>
      <c r="E24" s="113"/>
      <c r="F24" s="88"/>
    </row>
    <row r="25" spans="1:6" x14ac:dyDescent="0.35">
      <c r="A25" s="128" t="s">
        <v>115</v>
      </c>
      <c r="B25" s="113"/>
      <c r="C25" s="113"/>
      <c r="D25" s="113"/>
      <c r="E25" s="113"/>
      <c r="F25" s="88"/>
    </row>
    <row r="26" spans="1:6" x14ac:dyDescent="0.35">
      <c r="A26" t="s">
        <v>92</v>
      </c>
      <c r="B26" s="113">
        <v>67.186000000000007</v>
      </c>
      <c r="C26" s="113">
        <v>-67.186000000000007</v>
      </c>
      <c r="D26" s="113">
        <f t="shared" ref="D26" si="1">SUM(B26:C26)</f>
        <v>0</v>
      </c>
      <c r="E26" s="113"/>
      <c r="F26" s="88"/>
    </row>
    <row r="27" spans="1:6" x14ac:dyDescent="0.35">
      <c r="B27" s="113"/>
      <c r="C27" s="113"/>
      <c r="D27" s="113"/>
      <c r="E27" s="113"/>
      <c r="F27" s="88"/>
    </row>
    <row r="28" spans="1:6" x14ac:dyDescent="0.35">
      <c r="A28" s="127" t="s">
        <v>116</v>
      </c>
      <c r="B28" s="113"/>
      <c r="C28" s="113"/>
      <c r="D28" s="113"/>
      <c r="E28" s="113"/>
      <c r="F28" s="88"/>
    </row>
    <row r="29" spans="1:6" x14ac:dyDescent="0.35">
      <c r="A29" s="129" t="s">
        <v>123</v>
      </c>
      <c r="B29" s="113"/>
      <c r="C29" s="113"/>
      <c r="D29" s="113"/>
      <c r="E29" s="113">
        <v>-34.299999999999997</v>
      </c>
      <c r="F29" s="88"/>
    </row>
    <row r="30" spans="1:6" x14ac:dyDescent="0.35">
      <c r="A30" s="129" t="s">
        <v>124</v>
      </c>
      <c r="B30" s="113"/>
      <c r="C30" s="113"/>
      <c r="D30" s="113"/>
      <c r="E30" s="113">
        <v>-180</v>
      </c>
      <c r="F30" s="88"/>
    </row>
    <row r="31" spans="1:6" x14ac:dyDescent="0.35">
      <c r="A31" s="129" t="s">
        <v>186</v>
      </c>
      <c r="B31" s="113"/>
      <c r="C31" s="113"/>
      <c r="D31" s="113"/>
      <c r="E31" s="113">
        <v>-14.5</v>
      </c>
      <c r="F31" s="88"/>
    </row>
    <row r="32" spans="1:6" x14ac:dyDescent="0.35">
      <c r="A32" s="129" t="s">
        <v>173</v>
      </c>
      <c r="B32" s="113"/>
      <c r="C32" s="113"/>
      <c r="D32" s="113"/>
      <c r="E32" s="113">
        <v>-3.5</v>
      </c>
      <c r="F32" s="88"/>
    </row>
    <row r="33" spans="1:7" x14ac:dyDescent="0.35">
      <c r="A33" s="129" t="s">
        <v>184</v>
      </c>
      <c r="B33" s="113"/>
      <c r="C33" s="113"/>
      <c r="D33" s="113"/>
      <c r="E33" s="113">
        <v>-0.8</v>
      </c>
      <c r="F33" s="88"/>
    </row>
    <row r="34" spans="1:7" x14ac:dyDescent="0.35">
      <c r="A34" s="129" t="s">
        <v>170</v>
      </c>
      <c r="B34" s="113"/>
      <c r="C34" s="113"/>
      <c r="D34" s="113"/>
      <c r="E34" s="113">
        <v>-31</v>
      </c>
      <c r="F34" s="88"/>
    </row>
    <row r="35" spans="1:7" x14ac:dyDescent="0.35">
      <c r="A35" s="127"/>
      <c r="B35" s="113"/>
      <c r="C35" s="113"/>
      <c r="D35" s="113"/>
      <c r="E35" s="113"/>
      <c r="F35" s="88"/>
    </row>
    <row r="36" spans="1:7" ht="18.5" x14ac:dyDescent="0.45">
      <c r="A36" s="86" t="s">
        <v>66</v>
      </c>
      <c r="B36" s="113"/>
      <c r="C36" s="113"/>
      <c r="D36" s="113"/>
      <c r="E36" s="113"/>
      <c r="F36" s="88"/>
    </row>
    <row r="37" spans="1:7" ht="18.5" x14ac:dyDescent="0.45">
      <c r="A37" s="86"/>
      <c r="B37" s="113"/>
      <c r="C37" s="113"/>
      <c r="D37" s="113"/>
      <c r="E37" s="113"/>
      <c r="F37" s="88"/>
    </row>
    <row r="38" spans="1:7" x14ac:dyDescent="0.35">
      <c r="A38" s="128" t="s">
        <v>115</v>
      </c>
      <c r="B38" s="113"/>
      <c r="C38" s="113"/>
      <c r="D38" s="113"/>
      <c r="E38" s="113"/>
      <c r="F38" s="88"/>
    </row>
    <row r="39" spans="1:7" x14ac:dyDescent="0.35">
      <c r="A39" s="90" t="s">
        <v>67</v>
      </c>
      <c r="B39" s="113"/>
      <c r="C39" s="113"/>
      <c r="D39" s="113"/>
      <c r="E39" s="113"/>
      <c r="F39" s="88"/>
    </row>
    <row r="40" spans="1:7" x14ac:dyDescent="0.35">
      <c r="A40" t="s">
        <v>100</v>
      </c>
      <c r="B40" s="113">
        <v>21.14</v>
      </c>
      <c r="C40" s="113">
        <v>98.441000000000003</v>
      </c>
      <c r="D40" s="113">
        <f t="shared" ref="D40" si="2">SUM(B40:C40)</f>
        <v>119.581</v>
      </c>
      <c r="E40" s="113">
        <v>59.11</v>
      </c>
      <c r="F40" s="88"/>
      <c r="G40" s="91"/>
    </row>
    <row r="41" spans="1:7" x14ac:dyDescent="0.35">
      <c r="B41" s="113"/>
      <c r="C41" s="113"/>
      <c r="D41" s="113"/>
      <c r="E41" s="113"/>
      <c r="F41" s="88"/>
      <c r="G41" s="91"/>
    </row>
    <row r="42" spans="1:7" x14ac:dyDescent="0.35">
      <c r="A42" s="90" t="s">
        <v>68</v>
      </c>
      <c r="B42" s="113"/>
      <c r="C42" s="113"/>
      <c r="D42" s="113"/>
      <c r="E42" s="113"/>
      <c r="F42" s="88"/>
    </row>
    <row r="43" spans="1:7" x14ac:dyDescent="0.35">
      <c r="A43" s="92" t="s">
        <v>102</v>
      </c>
      <c r="B43" s="113">
        <v>-0.35899999999999999</v>
      </c>
      <c r="C43" s="113"/>
      <c r="D43" s="113">
        <f t="shared" ref="D43:D54" si="3">SUM(B43:C43)</f>
        <v>-0.35899999999999999</v>
      </c>
      <c r="E43" s="113"/>
      <c r="F43" s="88"/>
    </row>
    <row r="44" spans="1:7" x14ac:dyDescent="0.35">
      <c r="A44" t="s">
        <v>103</v>
      </c>
      <c r="B44" s="113">
        <v>-2.3E-2</v>
      </c>
      <c r="C44" s="113"/>
      <c r="D44" s="113">
        <f t="shared" si="3"/>
        <v>-2.3E-2</v>
      </c>
      <c r="E44" s="113"/>
      <c r="F44" s="88"/>
    </row>
    <row r="45" spans="1:7" x14ac:dyDescent="0.35">
      <c r="A45" t="s">
        <v>104</v>
      </c>
      <c r="B45" s="113"/>
      <c r="C45" s="113">
        <v>-6.3</v>
      </c>
      <c r="D45" s="113">
        <f t="shared" si="3"/>
        <v>-6.3</v>
      </c>
      <c r="E45" s="113"/>
      <c r="F45" s="88"/>
    </row>
    <row r="46" spans="1:7" x14ac:dyDescent="0.35">
      <c r="A46" t="s">
        <v>107</v>
      </c>
      <c r="B46" s="113"/>
      <c r="C46" s="113"/>
      <c r="D46" s="113">
        <f t="shared" si="3"/>
        <v>0</v>
      </c>
      <c r="E46" s="113">
        <v>-46</v>
      </c>
      <c r="F46" s="88"/>
    </row>
    <row r="47" spans="1:7" x14ac:dyDescent="0.35">
      <c r="A47" t="s">
        <v>101</v>
      </c>
      <c r="B47" s="113"/>
      <c r="C47" s="113"/>
      <c r="D47" s="113">
        <f t="shared" si="3"/>
        <v>0</v>
      </c>
      <c r="E47" s="113">
        <v>-0.69499999999999995</v>
      </c>
      <c r="F47" s="88"/>
    </row>
    <row r="48" spans="1:7" x14ac:dyDescent="0.35">
      <c r="A48" t="s">
        <v>106</v>
      </c>
      <c r="B48" s="113"/>
      <c r="C48" s="113"/>
      <c r="D48" s="113">
        <f t="shared" si="3"/>
        <v>0</v>
      </c>
      <c r="E48" s="113">
        <v>-1.4</v>
      </c>
      <c r="F48" s="88"/>
    </row>
    <row r="49" spans="1:6" x14ac:dyDescent="0.35">
      <c r="A49" s="92" t="s">
        <v>113</v>
      </c>
      <c r="B49" s="113"/>
      <c r="C49" s="113"/>
      <c r="D49" s="113">
        <f t="shared" si="3"/>
        <v>0</v>
      </c>
      <c r="E49" s="113">
        <v>-0.32900000000000063</v>
      </c>
      <c r="F49" s="88"/>
    </row>
    <row r="50" spans="1:6" x14ac:dyDescent="0.35">
      <c r="A50" t="s">
        <v>108</v>
      </c>
      <c r="B50" s="113"/>
      <c r="C50" s="113"/>
      <c r="D50" s="113">
        <f t="shared" si="3"/>
        <v>0</v>
      </c>
      <c r="E50" s="113">
        <v>-0.4</v>
      </c>
      <c r="F50" s="88"/>
    </row>
    <row r="51" spans="1:6" x14ac:dyDescent="0.35">
      <c r="A51" t="s">
        <v>110</v>
      </c>
      <c r="B51" s="113"/>
      <c r="C51" s="113">
        <v>-3.504</v>
      </c>
      <c r="D51" s="113">
        <f t="shared" si="3"/>
        <v>-3.504</v>
      </c>
      <c r="E51" s="113"/>
      <c r="F51" s="88"/>
    </row>
    <row r="52" spans="1:6" x14ac:dyDescent="0.35">
      <c r="A52" t="s">
        <v>111</v>
      </c>
      <c r="B52" s="113">
        <v>0.18099999999999999</v>
      </c>
      <c r="C52" s="113"/>
      <c r="D52" s="113">
        <f t="shared" si="3"/>
        <v>0.18099999999999999</v>
      </c>
      <c r="E52" s="113"/>
      <c r="F52" s="88"/>
    </row>
    <row r="53" spans="1:6" x14ac:dyDescent="0.35">
      <c r="A53" t="s">
        <v>112</v>
      </c>
      <c r="B53" s="113"/>
      <c r="C53" s="113">
        <v>13.030000000000001</v>
      </c>
      <c r="D53" s="113">
        <f t="shared" si="3"/>
        <v>13.030000000000001</v>
      </c>
      <c r="E53" s="113"/>
      <c r="F53" s="88"/>
    </row>
    <row r="54" spans="1:6" x14ac:dyDescent="0.35">
      <c r="A54" t="s">
        <v>109</v>
      </c>
      <c r="B54" s="113"/>
      <c r="C54" s="113">
        <v>1</v>
      </c>
      <c r="D54" s="113">
        <f t="shared" si="3"/>
        <v>1</v>
      </c>
      <c r="E54" s="113"/>
      <c r="F54" s="88"/>
    </row>
    <row r="55" spans="1:6" x14ac:dyDescent="0.35">
      <c r="B55" s="113"/>
      <c r="C55" s="113"/>
      <c r="D55" s="113"/>
      <c r="E55" s="113"/>
      <c r="F55" s="88"/>
    </row>
    <row r="56" spans="1:6" x14ac:dyDescent="0.35">
      <c r="A56" s="127" t="s">
        <v>116</v>
      </c>
      <c r="B56" s="113"/>
      <c r="C56" s="113"/>
      <c r="D56" s="113"/>
      <c r="E56" s="113"/>
      <c r="F56" s="88"/>
    </row>
    <row r="57" spans="1:6" x14ac:dyDescent="0.35">
      <c r="A57" s="90" t="s">
        <v>67</v>
      </c>
      <c r="B57" s="113"/>
      <c r="C57" s="113"/>
      <c r="D57" s="113"/>
      <c r="E57" s="113"/>
      <c r="F57" s="88"/>
    </row>
    <row r="58" spans="1:6" x14ac:dyDescent="0.35">
      <c r="A58" t="s">
        <v>122</v>
      </c>
      <c r="B58" s="113">
        <v>5.9480000000000004</v>
      </c>
      <c r="C58" s="113">
        <v>9.9429999999999996</v>
      </c>
      <c r="D58" s="113">
        <f t="shared" ref="D58:D59" si="4">SUM(B58:C58)</f>
        <v>15.891</v>
      </c>
      <c r="E58" s="113">
        <v>0.75</v>
      </c>
      <c r="F58" s="88"/>
    </row>
    <row r="59" spans="1:6" x14ac:dyDescent="0.35">
      <c r="A59" t="s">
        <v>164</v>
      </c>
      <c r="B59" s="113"/>
      <c r="C59" s="113">
        <v>0.12</v>
      </c>
      <c r="D59" s="113">
        <f t="shared" si="4"/>
        <v>0.12</v>
      </c>
      <c r="E59" s="113"/>
      <c r="F59" s="88"/>
    </row>
    <row r="60" spans="1:6" x14ac:dyDescent="0.35">
      <c r="B60" s="113"/>
      <c r="C60" s="113"/>
      <c r="D60" s="113"/>
      <c r="E60" s="113"/>
      <c r="F60" s="88"/>
    </row>
    <row r="61" spans="1:6" x14ac:dyDescent="0.35">
      <c r="A61" s="90" t="s">
        <v>68</v>
      </c>
      <c r="B61" s="113"/>
      <c r="C61" s="113"/>
      <c r="D61" s="113"/>
      <c r="E61" s="113"/>
      <c r="F61" s="88"/>
    </row>
    <row r="62" spans="1:6" x14ac:dyDescent="0.35">
      <c r="A62" t="s">
        <v>126</v>
      </c>
      <c r="B62" s="113"/>
      <c r="C62" s="113">
        <v>1.5109999999999999</v>
      </c>
      <c r="D62" s="113">
        <f t="shared" ref="D62:D114" si="5">SUM(B62:C62)</f>
        <v>1.5109999999999999</v>
      </c>
      <c r="E62" s="113"/>
      <c r="F62" s="88"/>
    </row>
    <row r="63" spans="1:6" x14ac:dyDescent="0.35">
      <c r="A63" t="s">
        <v>127</v>
      </c>
      <c r="B63" s="113"/>
      <c r="C63" s="113">
        <v>1.7290000000000001</v>
      </c>
      <c r="D63" s="113">
        <f t="shared" si="5"/>
        <v>1.7290000000000001</v>
      </c>
      <c r="E63" s="113"/>
      <c r="F63" s="88"/>
    </row>
    <row r="64" spans="1:6" x14ac:dyDescent="0.35">
      <c r="A64" t="s">
        <v>165</v>
      </c>
      <c r="B64" s="113"/>
      <c r="C64" s="113">
        <f>2.5</f>
        <v>2.5</v>
      </c>
      <c r="D64" s="113">
        <f t="shared" si="5"/>
        <v>2.5</v>
      </c>
      <c r="E64" s="113"/>
      <c r="F64" s="88"/>
    </row>
    <row r="65" spans="1:6" x14ac:dyDescent="0.35">
      <c r="A65" t="s">
        <v>175</v>
      </c>
      <c r="B65" s="113"/>
      <c r="C65" s="113"/>
      <c r="D65" s="113">
        <f t="shared" si="5"/>
        <v>0</v>
      </c>
      <c r="E65" s="113">
        <v>2.0049999999999999</v>
      </c>
      <c r="F65" s="88"/>
    </row>
    <row r="66" spans="1:6" x14ac:dyDescent="0.35">
      <c r="A66" t="s">
        <v>128</v>
      </c>
      <c r="B66" s="113"/>
      <c r="C66" s="113">
        <v>0.2</v>
      </c>
      <c r="D66" s="113">
        <f t="shared" si="5"/>
        <v>0.2</v>
      </c>
      <c r="E66" s="113">
        <v>5.0999999999999996</v>
      </c>
      <c r="F66" s="88"/>
    </row>
    <row r="67" spans="1:6" x14ac:dyDescent="0.35">
      <c r="A67" t="s">
        <v>174</v>
      </c>
      <c r="B67" s="113"/>
      <c r="C67" s="113"/>
      <c r="D67" s="113">
        <f t="shared" si="5"/>
        <v>0</v>
      </c>
      <c r="E67" s="113">
        <v>0.1</v>
      </c>
      <c r="F67" s="88"/>
    </row>
    <row r="68" spans="1:6" x14ac:dyDescent="0.35">
      <c r="A68" t="s">
        <v>176</v>
      </c>
      <c r="B68" s="113"/>
      <c r="C68" s="113">
        <f>13.541+0.3</f>
        <v>13.841000000000001</v>
      </c>
      <c r="D68" s="113">
        <f t="shared" si="5"/>
        <v>13.841000000000001</v>
      </c>
      <c r="E68" s="113">
        <v>8.1000000000000003E-2</v>
      </c>
      <c r="F68" s="88"/>
    </row>
    <row r="69" spans="1:6" x14ac:dyDescent="0.35">
      <c r="A69" t="s">
        <v>177</v>
      </c>
      <c r="B69" s="113"/>
      <c r="C69" s="113">
        <v>1.74</v>
      </c>
      <c r="D69" s="113">
        <f t="shared" si="5"/>
        <v>1.74</v>
      </c>
      <c r="E69" s="113">
        <v>0.3</v>
      </c>
      <c r="F69" s="88"/>
    </row>
    <row r="70" spans="1:6" x14ac:dyDescent="0.35">
      <c r="A70" t="s">
        <v>129</v>
      </c>
      <c r="B70" s="113"/>
      <c r="C70" s="113">
        <v>1.05</v>
      </c>
      <c r="D70" s="113">
        <f t="shared" si="5"/>
        <v>1.05</v>
      </c>
      <c r="E70" s="113"/>
      <c r="F70" s="88"/>
    </row>
    <row r="71" spans="1:6" x14ac:dyDescent="0.35">
      <c r="A71" t="s">
        <v>178</v>
      </c>
      <c r="B71" s="113"/>
      <c r="C71" s="113">
        <v>0.5</v>
      </c>
      <c r="D71" s="113">
        <f t="shared" si="5"/>
        <v>0.5</v>
      </c>
      <c r="E71" s="113"/>
      <c r="F71" s="88"/>
    </row>
    <row r="72" spans="1:6" x14ac:dyDescent="0.35">
      <c r="A72" t="s">
        <v>179</v>
      </c>
      <c r="B72" s="113"/>
      <c r="C72" s="113"/>
      <c r="D72" s="113">
        <f t="shared" si="5"/>
        <v>0</v>
      </c>
      <c r="E72" s="113">
        <v>6.25</v>
      </c>
      <c r="F72" s="88"/>
    </row>
    <row r="73" spans="1:6" x14ac:dyDescent="0.35">
      <c r="A73" t="s">
        <v>125</v>
      </c>
      <c r="B73" s="113"/>
      <c r="C73" s="113">
        <v>0.8</v>
      </c>
      <c r="D73" s="113">
        <f t="shared" si="5"/>
        <v>0.8</v>
      </c>
      <c r="E73" s="113"/>
      <c r="F73" s="88"/>
    </row>
    <row r="74" spans="1:6" x14ac:dyDescent="0.35">
      <c r="A74" t="s">
        <v>130</v>
      </c>
      <c r="B74" s="113">
        <v>-0.193</v>
      </c>
      <c r="C74" s="113"/>
      <c r="D74" s="113">
        <f t="shared" si="5"/>
        <v>-0.193</v>
      </c>
      <c r="E74" s="113"/>
      <c r="F74" s="88"/>
    </row>
    <row r="75" spans="1:6" x14ac:dyDescent="0.35">
      <c r="A75" t="s">
        <v>131</v>
      </c>
      <c r="B75" s="113"/>
      <c r="C75" s="113">
        <v>-1</v>
      </c>
      <c r="D75" s="113">
        <f t="shared" si="5"/>
        <v>-1</v>
      </c>
      <c r="E75" s="113"/>
      <c r="F75" s="88"/>
    </row>
    <row r="76" spans="1:6" x14ac:dyDescent="0.35">
      <c r="A76" t="s">
        <v>132</v>
      </c>
      <c r="B76" s="113">
        <v>-8.125</v>
      </c>
      <c r="C76" s="113"/>
      <c r="D76" s="113">
        <f t="shared" si="5"/>
        <v>-8.125</v>
      </c>
      <c r="E76" s="113"/>
      <c r="F76" s="88"/>
    </row>
    <row r="77" spans="1:6" x14ac:dyDescent="0.35">
      <c r="A77" t="s">
        <v>133</v>
      </c>
      <c r="B77" s="113"/>
      <c r="C77" s="113">
        <v>-1.1000000000000001</v>
      </c>
      <c r="D77" s="113">
        <f t="shared" si="5"/>
        <v>-1.1000000000000001</v>
      </c>
      <c r="E77" s="113"/>
      <c r="F77" s="88"/>
    </row>
    <row r="78" spans="1:6" x14ac:dyDescent="0.35">
      <c r="A78" t="s">
        <v>134</v>
      </c>
      <c r="B78" s="113">
        <v>-4.7E-2</v>
      </c>
      <c r="C78" s="113"/>
      <c r="D78" s="113">
        <f t="shared" si="5"/>
        <v>-4.7E-2</v>
      </c>
      <c r="E78" s="113"/>
      <c r="F78" s="88"/>
    </row>
    <row r="79" spans="1:6" x14ac:dyDescent="0.35">
      <c r="A79" t="s">
        <v>135</v>
      </c>
      <c r="B79" s="113"/>
      <c r="C79" s="113">
        <v>-0.42</v>
      </c>
      <c r="D79" s="113">
        <f t="shared" si="5"/>
        <v>-0.42</v>
      </c>
      <c r="E79" s="113"/>
      <c r="F79" s="88"/>
    </row>
    <row r="80" spans="1:6" x14ac:dyDescent="0.35">
      <c r="A80" t="s">
        <v>136</v>
      </c>
      <c r="B80" s="113">
        <v>-4.0830000000000002</v>
      </c>
      <c r="C80" s="113"/>
      <c r="D80" s="113">
        <f t="shared" si="5"/>
        <v>-4.0830000000000002</v>
      </c>
      <c r="E80" s="113"/>
      <c r="F80" s="88"/>
    </row>
    <row r="81" spans="1:6" x14ac:dyDescent="0.35">
      <c r="A81" t="s">
        <v>180</v>
      </c>
      <c r="B81" s="113"/>
      <c r="C81" s="113"/>
      <c r="D81" s="113">
        <f t="shared" si="5"/>
        <v>0</v>
      </c>
      <c r="E81" s="113">
        <v>-0.08</v>
      </c>
      <c r="F81" s="88"/>
    </row>
    <row r="82" spans="1:6" x14ac:dyDescent="0.35">
      <c r="A82" t="s">
        <v>137</v>
      </c>
      <c r="B82" s="113">
        <v>-0.16800000000000001</v>
      </c>
      <c r="C82" s="113"/>
      <c r="D82" s="113">
        <f t="shared" si="5"/>
        <v>-0.16800000000000001</v>
      </c>
      <c r="E82" s="113"/>
      <c r="F82" s="88"/>
    </row>
    <row r="83" spans="1:6" x14ac:dyDescent="0.35">
      <c r="A83" t="s">
        <v>138</v>
      </c>
      <c r="B83" s="113">
        <v>-4.62</v>
      </c>
      <c r="C83" s="113"/>
      <c r="D83" s="113">
        <f t="shared" si="5"/>
        <v>-4.62</v>
      </c>
      <c r="E83" s="113"/>
      <c r="F83" s="88"/>
    </row>
    <row r="84" spans="1:6" x14ac:dyDescent="0.35">
      <c r="A84" t="s">
        <v>139</v>
      </c>
      <c r="B84" s="113"/>
      <c r="C84" s="113">
        <v>-0.63</v>
      </c>
      <c r="D84" s="113">
        <f t="shared" si="5"/>
        <v>-0.63</v>
      </c>
      <c r="E84" s="113"/>
      <c r="F84" s="88"/>
    </row>
    <row r="85" spans="1:6" x14ac:dyDescent="0.35">
      <c r="A85" t="s">
        <v>140</v>
      </c>
      <c r="B85" s="113"/>
      <c r="C85" s="113"/>
      <c r="D85" s="113">
        <f t="shared" si="5"/>
        <v>0</v>
      </c>
      <c r="E85" s="113">
        <v>-8.2490000000000006</v>
      </c>
      <c r="F85" s="88"/>
    </row>
    <row r="86" spans="1:6" x14ac:dyDescent="0.35">
      <c r="A86" t="s">
        <v>141</v>
      </c>
      <c r="B86" s="113"/>
      <c r="C86" s="113">
        <v>-5</v>
      </c>
      <c r="D86" s="113">
        <f t="shared" si="5"/>
        <v>-5</v>
      </c>
      <c r="E86" s="113"/>
      <c r="F86" s="88"/>
    </row>
    <row r="87" spans="1:6" x14ac:dyDescent="0.35">
      <c r="A87" t="s">
        <v>142</v>
      </c>
      <c r="B87" s="113">
        <v>-2.4</v>
      </c>
      <c r="C87" s="113"/>
      <c r="D87" s="113">
        <f t="shared" si="5"/>
        <v>-2.4</v>
      </c>
      <c r="E87" s="113"/>
      <c r="F87" s="88"/>
    </row>
    <row r="88" spans="1:6" x14ac:dyDescent="0.35">
      <c r="A88" t="s">
        <v>143</v>
      </c>
      <c r="B88" s="113">
        <v>-6.3E-2</v>
      </c>
      <c r="C88" s="113"/>
      <c r="D88" s="113">
        <f t="shared" si="5"/>
        <v>-6.3E-2</v>
      </c>
      <c r="E88" s="113">
        <v>-8.5999999999999993E-2</v>
      </c>
      <c r="F88" s="88"/>
    </row>
    <row r="89" spans="1:6" x14ac:dyDescent="0.35">
      <c r="A89" t="s">
        <v>144</v>
      </c>
      <c r="B89" s="113">
        <v>-0.38</v>
      </c>
      <c r="C89" s="113"/>
      <c r="D89" s="113">
        <f t="shared" si="5"/>
        <v>-0.38</v>
      </c>
      <c r="E89" s="113"/>
      <c r="F89" s="88"/>
    </row>
    <row r="90" spans="1:6" x14ac:dyDescent="0.35">
      <c r="A90" t="s">
        <v>181</v>
      </c>
      <c r="B90" s="113"/>
      <c r="C90" s="113"/>
      <c r="D90" s="113">
        <f t="shared" si="5"/>
        <v>0</v>
      </c>
      <c r="E90" s="113">
        <v>-0.68899999999999995</v>
      </c>
      <c r="F90" s="88"/>
    </row>
    <row r="91" spans="1:6" x14ac:dyDescent="0.35">
      <c r="A91" t="s">
        <v>145</v>
      </c>
      <c r="B91" s="113"/>
      <c r="C91" s="113">
        <v>-1.25</v>
      </c>
      <c r="D91" s="113">
        <f t="shared" si="5"/>
        <v>-1.25</v>
      </c>
      <c r="E91" s="113"/>
      <c r="F91" s="88"/>
    </row>
    <row r="92" spans="1:6" x14ac:dyDescent="0.35">
      <c r="A92" t="s">
        <v>146</v>
      </c>
      <c r="B92" s="113"/>
      <c r="C92" s="113">
        <v>-0.32300000000000001</v>
      </c>
      <c r="D92" s="113">
        <f t="shared" si="5"/>
        <v>-0.32300000000000001</v>
      </c>
      <c r="E92" s="113"/>
      <c r="F92" s="88"/>
    </row>
    <row r="93" spans="1:6" x14ac:dyDescent="0.35">
      <c r="A93" t="s">
        <v>147</v>
      </c>
      <c r="B93" s="113">
        <v>-0.05</v>
      </c>
      <c r="C93" s="113"/>
      <c r="D93" s="113">
        <f t="shared" si="5"/>
        <v>-0.05</v>
      </c>
      <c r="E93" s="113">
        <v>-37.600999999999999</v>
      </c>
      <c r="F93" s="88"/>
    </row>
    <row r="94" spans="1:6" x14ac:dyDescent="0.35">
      <c r="A94" t="s">
        <v>148</v>
      </c>
      <c r="B94" s="113"/>
      <c r="C94" s="113">
        <v>-9.6000000000000002E-2</v>
      </c>
      <c r="D94" s="113">
        <f t="shared" si="5"/>
        <v>-9.6000000000000002E-2</v>
      </c>
      <c r="E94" s="113"/>
      <c r="F94" s="88"/>
    </row>
    <row r="95" spans="1:6" x14ac:dyDescent="0.35">
      <c r="A95" t="s">
        <v>182</v>
      </c>
      <c r="B95" s="113"/>
      <c r="C95" s="113"/>
      <c r="D95" s="113">
        <f t="shared" si="5"/>
        <v>0</v>
      </c>
      <c r="E95" s="113">
        <v>-0.53500000000000003</v>
      </c>
      <c r="F95" s="88"/>
    </row>
    <row r="96" spans="1:6" x14ac:dyDescent="0.35">
      <c r="A96" t="s">
        <v>149</v>
      </c>
      <c r="B96" s="113"/>
      <c r="C96" s="113"/>
      <c r="D96" s="113">
        <f t="shared" si="5"/>
        <v>0</v>
      </c>
      <c r="E96" s="113">
        <v>-0.1</v>
      </c>
      <c r="F96" s="88"/>
    </row>
    <row r="97" spans="1:6" x14ac:dyDescent="0.35">
      <c r="A97" t="s">
        <v>150</v>
      </c>
      <c r="B97" s="113"/>
      <c r="C97" s="113">
        <v>-0.27</v>
      </c>
      <c r="D97" s="113">
        <f t="shared" si="5"/>
        <v>-0.27</v>
      </c>
      <c r="E97" s="113"/>
      <c r="F97" s="88"/>
    </row>
    <row r="98" spans="1:6" x14ac:dyDescent="0.35">
      <c r="A98" t="s">
        <v>151</v>
      </c>
      <c r="B98" s="113"/>
      <c r="C98" s="113">
        <v>-0.31</v>
      </c>
      <c r="D98" s="113">
        <f t="shared" si="5"/>
        <v>-0.31</v>
      </c>
      <c r="E98" s="113"/>
      <c r="F98" s="88"/>
    </row>
    <row r="99" spans="1:6" x14ac:dyDescent="0.35">
      <c r="A99" t="s">
        <v>152</v>
      </c>
      <c r="B99" s="113"/>
      <c r="C99" s="113">
        <v>-4.7089999999999996</v>
      </c>
      <c r="D99" s="113">
        <f t="shared" si="5"/>
        <v>-4.7089999999999996</v>
      </c>
      <c r="E99" s="113">
        <v>-3.2759999999999998</v>
      </c>
      <c r="F99" s="88"/>
    </row>
    <row r="100" spans="1:6" x14ac:dyDescent="0.35">
      <c r="A100" t="s">
        <v>153</v>
      </c>
      <c r="B100" s="113"/>
      <c r="C100" s="113">
        <v>-2</v>
      </c>
      <c r="D100" s="113">
        <f t="shared" si="5"/>
        <v>-2</v>
      </c>
      <c r="E100" s="113"/>
      <c r="F100" s="88"/>
    </row>
    <row r="101" spans="1:6" x14ac:dyDescent="0.35">
      <c r="A101" t="s">
        <v>154</v>
      </c>
      <c r="B101" s="113"/>
      <c r="C101" s="113">
        <v>-6.516</v>
      </c>
      <c r="D101" s="113">
        <f t="shared" si="5"/>
        <v>-6.516</v>
      </c>
      <c r="E101" s="113"/>
      <c r="F101" s="88"/>
    </row>
    <row r="102" spans="1:6" x14ac:dyDescent="0.35">
      <c r="A102" t="s">
        <v>155</v>
      </c>
      <c r="B102" s="113"/>
      <c r="C102" s="113">
        <v>-0.83</v>
      </c>
      <c r="D102" s="113">
        <f t="shared" si="5"/>
        <v>-0.83</v>
      </c>
      <c r="E102" s="113"/>
      <c r="F102" s="88"/>
    </row>
    <row r="103" spans="1:6" x14ac:dyDescent="0.35">
      <c r="A103" t="s">
        <v>156</v>
      </c>
      <c r="B103" s="113"/>
      <c r="C103" s="113">
        <v>-3.5</v>
      </c>
      <c r="D103" s="113">
        <f t="shared" si="5"/>
        <v>-3.5</v>
      </c>
      <c r="E103" s="113"/>
      <c r="F103" s="88"/>
    </row>
    <row r="104" spans="1:6" x14ac:dyDescent="0.35">
      <c r="A104" t="s">
        <v>157</v>
      </c>
      <c r="B104" s="113"/>
      <c r="C104" s="113">
        <v>-0.113</v>
      </c>
      <c r="D104" s="113">
        <f t="shared" si="5"/>
        <v>-0.113</v>
      </c>
      <c r="E104" s="113">
        <v>-0.155</v>
      </c>
      <c r="F104" s="88"/>
    </row>
    <row r="105" spans="1:6" x14ac:dyDescent="0.35">
      <c r="A105" t="s">
        <v>158</v>
      </c>
      <c r="B105" s="113"/>
      <c r="C105" s="113"/>
      <c r="D105" s="113">
        <f t="shared" si="5"/>
        <v>0</v>
      </c>
      <c r="E105" s="113">
        <v>-6.968</v>
      </c>
      <c r="F105" s="88"/>
    </row>
    <row r="106" spans="1:6" x14ac:dyDescent="0.35">
      <c r="A106" t="s">
        <v>171</v>
      </c>
      <c r="B106" s="113"/>
      <c r="C106" s="113"/>
      <c r="D106" s="113">
        <f t="shared" si="5"/>
        <v>0</v>
      </c>
      <c r="E106" s="113">
        <v>-4.109</v>
      </c>
      <c r="F106" s="88"/>
    </row>
    <row r="107" spans="1:6" x14ac:dyDescent="0.35">
      <c r="A107" t="s">
        <v>159</v>
      </c>
      <c r="B107" s="113"/>
      <c r="C107" s="113">
        <v>-0.5</v>
      </c>
      <c r="D107" s="113">
        <f t="shared" si="5"/>
        <v>-0.5</v>
      </c>
      <c r="E107" s="113"/>
      <c r="F107" s="88"/>
    </row>
    <row r="108" spans="1:6" x14ac:dyDescent="0.35">
      <c r="A108" t="s">
        <v>160</v>
      </c>
      <c r="B108" s="113"/>
      <c r="C108" s="113">
        <v>-0.32200000000000001</v>
      </c>
      <c r="D108" s="113">
        <f t="shared" si="5"/>
        <v>-0.32200000000000001</v>
      </c>
      <c r="E108" s="113">
        <v>-0.443</v>
      </c>
      <c r="F108" s="88"/>
    </row>
    <row r="109" spans="1:6" x14ac:dyDescent="0.35">
      <c r="A109" t="s">
        <v>172</v>
      </c>
      <c r="B109" s="113"/>
      <c r="C109" s="113"/>
      <c r="D109" s="113">
        <f t="shared" si="5"/>
        <v>0</v>
      </c>
      <c r="E109" s="113">
        <v>-6.282</v>
      </c>
      <c r="F109" s="88"/>
    </row>
    <row r="110" spans="1:6" x14ac:dyDescent="0.35">
      <c r="A110" t="s">
        <v>161</v>
      </c>
      <c r="B110" s="113"/>
      <c r="C110" s="113"/>
      <c r="D110" s="113">
        <f t="shared" si="5"/>
        <v>0</v>
      </c>
      <c r="E110" s="113">
        <v>-1.9610000000000001</v>
      </c>
      <c r="F110" s="88"/>
    </row>
    <row r="111" spans="1:6" x14ac:dyDescent="0.35">
      <c r="A111" t="s">
        <v>166</v>
      </c>
      <c r="B111" s="113"/>
      <c r="C111" s="113">
        <v>-3.1669999999999998</v>
      </c>
      <c r="D111" s="113">
        <f t="shared" si="5"/>
        <v>-3.1669999999999998</v>
      </c>
      <c r="E111" s="113">
        <v>-0.3</v>
      </c>
      <c r="F111" s="88"/>
    </row>
    <row r="112" spans="1:6" x14ac:dyDescent="0.35">
      <c r="A112" t="s">
        <v>162</v>
      </c>
      <c r="B112" s="113"/>
      <c r="C112" s="113">
        <v>-0.185</v>
      </c>
      <c r="D112" s="113">
        <f t="shared" si="5"/>
        <v>-0.185</v>
      </c>
      <c r="E112" s="113">
        <v>-0.255</v>
      </c>
      <c r="F112" s="88"/>
    </row>
    <row r="113" spans="1:6" x14ac:dyDescent="0.35">
      <c r="A113" t="s">
        <v>183</v>
      </c>
      <c r="B113" s="113"/>
      <c r="C113" s="113"/>
      <c r="D113" s="113">
        <f t="shared" si="5"/>
        <v>0</v>
      </c>
      <c r="E113" s="113">
        <v>-3.556</v>
      </c>
      <c r="F113" s="88"/>
    </row>
    <row r="114" spans="1:6" x14ac:dyDescent="0.35">
      <c r="A114" t="s">
        <v>163</v>
      </c>
      <c r="B114" s="113"/>
      <c r="C114" s="113">
        <v>-0.47499999999999998</v>
      </c>
      <c r="D114" s="113">
        <f t="shared" si="5"/>
        <v>-0.47499999999999998</v>
      </c>
      <c r="E114" s="113"/>
      <c r="F114" s="88"/>
    </row>
    <row r="115" spans="1:6" x14ac:dyDescent="0.35">
      <c r="B115" s="113"/>
      <c r="C115" s="113"/>
      <c r="D115" s="113"/>
      <c r="E115" s="113"/>
      <c r="F115" s="88"/>
    </row>
    <row r="116" spans="1:6" ht="18.5" x14ac:dyDescent="0.45">
      <c r="A116" s="86" t="s">
        <v>74</v>
      </c>
      <c r="B116" s="113"/>
      <c r="C116" s="113"/>
      <c r="D116" s="113"/>
      <c r="E116" s="113"/>
      <c r="F116" s="88"/>
    </row>
    <row r="117" spans="1:6" x14ac:dyDescent="0.35">
      <c r="A117" s="127" t="s">
        <v>115</v>
      </c>
      <c r="B117" s="113"/>
      <c r="C117" s="113"/>
      <c r="D117" s="113"/>
      <c r="E117" s="113"/>
      <c r="F117" s="88"/>
    </row>
    <row r="118" spans="1:6" x14ac:dyDescent="0.35">
      <c r="A118" t="s">
        <v>105</v>
      </c>
      <c r="B118" s="113">
        <v>30.440999999999999</v>
      </c>
      <c r="C118" s="113">
        <v>19.100000000000001</v>
      </c>
      <c r="D118" s="113">
        <f t="shared" ref="D118" si="6">SUM(B118:C118)</f>
        <v>49.540999999999997</v>
      </c>
      <c r="E118" s="113"/>
      <c r="F118" s="88"/>
    </row>
    <row r="119" spans="1:6" x14ac:dyDescent="0.35">
      <c r="B119" s="113"/>
      <c r="C119" s="113"/>
      <c r="D119" s="113"/>
      <c r="E119" s="113"/>
      <c r="F119" s="88"/>
    </row>
    <row r="120" spans="1:6" x14ac:dyDescent="0.35">
      <c r="A120" s="127" t="s">
        <v>116</v>
      </c>
      <c r="B120" s="113"/>
      <c r="C120" s="113"/>
      <c r="D120" s="113"/>
      <c r="E120" s="113"/>
      <c r="F120" s="88"/>
    </row>
    <row r="121" spans="1:6" x14ac:dyDescent="0.35">
      <c r="A121" t="s">
        <v>118</v>
      </c>
      <c r="B121" s="113"/>
      <c r="C121" s="113">
        <v>15.2</v>
      </c>
      <c r="D121" s="113">
        <f t="shared" ref="D121:D122" si="7">SUM(B121:C121)</f>
        <v>15.2</v>
      </c>
      <c r="E121" s="113">
        <v>141</v>
      </c>
      <c r="F121" s="88"/>
    </row>
    <row r="122" spans="1:6" x14ac:dyDescent="0.35">
      <c r="A122" t="s">
        <v>185</v>
      </c>
      <c r="B122" s="113">
        <v>1.9E-2</v>
      </c>
      <c r="C122" s="113"/>
      <c r="D122" s="113">
        <f t="shared" si="7"/>
        <v>1.9E-2</v>
      </c>
      <c r="E122" s="113"/>
      <c r="F122" s="88"/>
    </row>
    <row r="123" spans="1:6" ht="18.5" x14ac:dyDescent="0.45">
      <c r="A123" s="93" t="s">
        <v>117</v>
      </c>
      <c r="B123" s="115">
        <f>SUM(B6:B122)</f>
        <v>365.42099999999988</v>
      </c>
      <c r="C123" s="115">
        <f>SUM(C6:C122)</f>
        <v>812.12500000000023</v>
      </c>
      <c r="D123" s="115">
        <f>SUM(B123:C123)</f>
        <v>1177.546</v>
      </c>
      <c r="E123" s="116">
        <f>SUM(E6:E122)</f>
        <v>14486.327000000005</v>
      </c>
      <c r="F123" s="94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gacyData xmlns="aaacb922-5235-4a66-b188-303b9b46fbd7" xsi:nil="true"/>
    <_ip_UnifiedCompliancePolicyUIAction xmlns="http://schemas.microsoft.com/sharepoint/v3" xsi:nil="true"/>
    <_ip_UnifiedCompliancePolicyProperties xmlns="http://schemas.microsoft.com/sharepoint/v3" xsi:nil="true"/>
    <_dlc_DocId xmlns="d7da3223-11c3-4057-876f-1bf0d161a996">7DXWTSV6FPZC-1294776407-317715</_dlc_DocId>
    <TaxCatchAll xmlns="d7da3223-11c3-4057-876f-1bf0d161a996">
      <Value>13</Value>
      <Value>2</Value>
      <Value>1</Value>
    </TaxCatchAll>
    <_dlc_DocIdUrl xmlns="d7da3223-11c3-4057-876f-1bf0d161a996">
      <Url>https://beisgov.sharepoint.com/sites/Dsitstratfin-OS/_layouts/15/DocIdRedir.aspx?ID=7DXWTSV6FPZC-1294776407-317715</Url>
      <Description>7DXWTSV6FPZC-1294776407-317715</Description>
    </_dlc_DocIdUrl>
    <SharedWithUsers xmlns="d7da3223-11c3-4057-876f-1bf0d161a996">
      <UserInfo>
        <DisplayName/>
        <AccountId xsi:nil="true"/>
        <AccountType/>
      </UserInfo>
    </SharedWithUsers>
    <c6f593ada1854b629148449de059396b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DESNZ</TermName>
          <TermId xmlns="http://schemas.microsoft.com/office/infopath/2007/PartnerControls">bb335eaf-f697-16af-0755-aa8d4628e736</TermId>
        </TermInfo>
      </Terms>
    </c6f593ada1854b629148449de059396b>
    <m817f42addf14c9a838da36e78800043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c43dac01-b921-4e9c-8c22-c7af21216c7f</TermId>
        </TermInfo>
      </Terms>
    </m817f42addf14c9a838da36e78800043>
    <h573c97cf80c4aa6b446c5363dc3ac94 xmlns="0f9fa326-da26-4ea8-b6a9-645e8136fe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d965387e-b16c-cb92-fdb2-e15342d6c84a</TermId>
        </TermInfo>
      </Terms>
    </h573c97cf80c4aa6b446c5363dc3ac94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e Document" ma:contentTypeID="0x0101004691A8DE0991884F8E90AD6474FC73730100892FAA356915E8418FB6BDE96ACD4E42" ma:contentTypeVersion="17" ma:contentTypeDescription="Create a new document." ma:contentTypeScope="" ma:versionID="62d82bed60ddc6f708a75949afd8a677">
  <xsd:schema xmlns:xsd="http://www.w3.org/2001/XMLSchema" xmlns:xs="http://www.w3.org/2001/XMLSchema" xmlns:p="http://schemas.microsoft.com/office/2006/metadata/properties" xmlns:ns1="http://schemas.microsoft.com/sharepoint/v3" xmlns:ns2="0f9fa326-da26-4ea8-b6a9-645e8136fe1d" xmlns:ns3="d7da3223-11c3-4057-876f-1bf0d161a996" xmlns:ns4="aaacb922-5235-4a66-b188-303b9b46fbd7" xmlns:ns5="53f74754-03f6-4b10-afd9-4588a3a3be8a" targetNamespace="http://schemas.microsoft.com/office/2006/metadata/properties" ma:root="true" ma:fieldsID="eb9bc8161d6c838a52b01fc6901a3722" ns1:_="" ns2:_="" ns3:_="" ns4:_="" ns5:_="">
    <xsd:import namespace="http://schemas.microsoft.com/sharepoint/v3"/>
    <xsd:import namespace="0f9fa326-da26-4ea8-b6a9-645e8136fe1d"/>
    <xsd:import namespace="d7da3223-11c3-4057-876f-1bf0d161a996"/>
    <xsd:import namespace="aaacb922-5235-4a66-b188-303b9b46fbd7"/>
    <xsd:import namespace="53f74754-03f6-4b10-afd9-4588a3a3be8a"/>
    <xsd:element name="properties">
      <xsd:complexType>
        <xsd:sequence>
          <xsd:element name="documentManagement">
            <xsd:complexType>
              <xsd:all>
                <xsd:element ref="ns2:c6f593ada1854b629148449de059396b" minOccurs="0"/>
                <xsd:element ref="ns3:TaxCatchAll" minOccurs="0"/>
                <xsd:element ref="ns3:TaxCatchAllLabel" minOccurs="0"/>
                <xsd:element ref="ns2:m817f42addf14c9a838da36e78800043" minOccurs="0"/>
                <xsd:element ref="ns2:h573c97cf80c4aa6b446c5363dc3ac94" minOccurs="0"/>
                <xsd:element ref="ns4:LegacyData" minOccurs="0"/>
                <xsd:element ref="ns3:_dlc_DocId" minOccurs="0"/>
                <xsd:element ref="ns3:_dlc_DocIdPersistId" minOccurs="0"/>
                <xsd:element ref="ns3:_dlc_DocIdUr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1:_ip_UnifiedCompliancePolicyProperties" minOccurs="0"/>
                <xsd:element ref="ns1:_ip_UnifiedCompliancePolicyUIAction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fa326-da26-4ea8-b6a9-645e8136fe1d" elementFormDefault="qualified">
    <xsd:import namespace="http://schemas.microsoft.com/office/2006/documentManagement/types"/>
    <xsd:import namespace="http://schemas.microsoft.com/office/infopath/2007/PartnerControls"/>
    <xsd:element name="c6f593ada1854b629148449de059396b" ma:index="8" nillable="true" ma:taxonomy="true" ma:internalName="c6f593ada1854b629148449de059396b" ma:taxonomyFieldName="KIM_GovernmentBody" ma:displayName="Government Body" ma:default="3;#DSIT|9b2b16d8-8f0e-f9f9-8d2e-30d6eeb93788" ma:fieldId="{c6f593ad-a185-4b62-9148-449de059396b}" ma:sspId="9b0aeba9-2bce-41c2-8545-5d12d676a674" ma:termSetId="46784332-da01-4f4a-94fa-2a245cb438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17f42addf14c9a838da36e78800043" ma:index="12" nillable="true" ma:taxonomy="true" ma:internalName="m817f42addf14c9a838da36e78800043" ma:taxonomyFieldName="KIM_Function" ma:displayName="Function" ma:default="1;#Corporate|c43dac01-b921-4e9c-8c22-c7af21216c7f" ma:fieldId="{6817f42a-ddf1-4c9a-838d-a36e78800043}" ma:sspId="9b0aeba9-2bce-41c2-8545-5d12d676a674" ma:termSetId="8a8c3714-5ee2-45f9-8c60-591b9d0702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573c97cf80c4aa6b446c5363dc3ac94" ma:index="14" nillable="true" ma:taxonomy="true" ma:internalName="h573c97cf80c4aa6b446c5363dc3ac94" ma:taxonomyFieldName="KIM_Activity" ma:displayName="Activity" ma:default="2;#Finance|d965387e-b16c-cb92-fdb2-e15342d6c84a" ma:fieldId="{1573c97c-f80c-4aa6-b446-c5363dc3ac94}" ma:sspId="9b0aeba9-2bce-41c2-8545-5d12d676a674" ma:termSetId="5c6dcaef-f335-486f-b10e-5a74f10247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da3223-11c3-4057-876f-1bf0d161a996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059d01c5-9757-4afe-af1e-c8ddc133f091}" ma:internalName="TaxCatchAll" ma:showField="CatchAllData" ma:web="d7da3223-11c3-4057-876f-1bf0d161a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59d01c5-9757-4afe-af1e-c8ddc133f091}" ma:internalName="TaxCatchAllLabel" ma:readOnly="true" ma:showField="CatchAllDataLabel" ma:web="d7da3223-11c3-4057-876f-1bf0d161a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7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cb922-5235-4a66-b188-303b9b46fbd7" elementFormDefault="qualified">
    <xsd:import namespace="http://schemas.microsoft.com/office/2006/documentManagement/types"/>
    <xsd:import namespace="http://schemas.microsoft.com/office/infopath/2007/PartnerControls"/>
    <xsd:element name="LegacyData" ma:index="16" nillable="true" ma:displayName="Legacy Data" ma:internalName="Legacy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74754-03f6-4b10-afd9-4588a3a3be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D9D51CF-01C1-4B10-B86B-5A9670D3FE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73043A-C62A-4A97-B286-B105FA2A5903}">
  <ds:schemaRefs>
    <ds:schemaRef ds:uri="http://schemas.microsoft.com/office/infopath/2007/PartnerControls"/>
    <ds:schemaRef ds:uri="d7da3223-11c3-4057-876f-1bf0d161a996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microsoft.com/sharepoint/v3"/>
    <ds:schemaRef ds:uri="53f74754-03f6-4b10-afd9-4588a3a3be8a"/>
    <ds:schemaRef ds:uri="http://schemas.openxmlformats.org/package/2006/metadata/core-properties"/>
    <ds:schemaRef ds:uri="aaacb922-5235-4a66-b188-303b9b46fbd7"/>
    <ds:schemaRef ds:uri="0f9fa326-da26-4ea8-b6a9-645e8136fe1d"/>
  </ds:schemaRefs>
</ds:datastoreItem>
</file>

<file path=customXml/itemProps3.xml><?xml version="1.0" encoding="utf-8"?>
<ds:datastoreItem xmlns:ds="http://schemas.openxmlformats.org/officeDocument/2006/customXml" ds:itemID="{C8EBD7BB-9D8A-45D2-8284-93CFDFB01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f9fa326-da26-4ea8-b6a9-645e8136fe1d"/>
    <ds:schemaRef ds:uri="d7da3223-11c3-4057-876f-1bf0d161a996"/>
    <ds:schemaRef ds:uri="aaacb922-5235-4a66-b188-303b9b46fbd7"/>
    <ds:schemaRef ds:uri="53f74754-03f6-4b10-afd9-4588a3a3b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270D84-3F4F-408C-B52D-D1CC1FCBA6FD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 i</vt:lpstr>
      <vt:lpstr>Table A ii</vt:lpstr>
      <vt:lpstr>Table 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Wrathall, Lucy (DSIT)</dc:creator>
  <cp:keywords/>
  <dc:description/>
  <cp:lastModifiedBy>Wrathall, Lucy (DSIT)</cp:lastModifiedBy>
  <cp:revision/>
  <dcterms:created xsi:type="dcterms:W3CDTF">2024-01-31T15:08:13Z</dcterms:created>
  <dcterms:modified xsi:type="dcterms:W3CDTF">2026-02-09T11:27:24Z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Unit">
    <vt:lpwstr>1;#Finance|187d4fbf-9a99-47a0-a04d-6cb7c74bd06e</vt:lpwstr>
  </property>
  <property fmtid="{D5CDD505-2E9C-101B-9397-08002B2CF9AE}" pid="3" name="ContentTypeId">
    <vt:lpwstr>0x0101004691A8DE0991884F8E90AD6474FC73730100892FAA356915E8418FB6BDE96ACD4E42</vt:lpwstr>
  </property>
  <property fmtid="{D5CDD505-2E9C-101B-9397-08002B2CF9AE}" pid="4" name="_dlc_DocIdItemGuid">
    <vt:lpwstr>180c255d-0dfa-47cd-804a-467f3300ff06</vt:lpwstr>
  </property>
  <property fmtid="{D5CDD505-2E9C-101B-9397-08002B2CF9AE}" pid="5" name="MediaServiceImageTags">
    <vt:lpwstr/>
  </property>
  <property fmtid="{D5CDD505-2E9C-101B-9397-08002B2CF9AE}" pid="6" name="MSIP_Label_ba62f585-b40f-4ab9-bafe-39150f03d124_Enabled">
    <vt:lpwstr>true</vt:lpwstr>
  </property>
  <property fmtid="{D5CDD505-2E9C-101B-9397-08002B2CF9AE}" pid="7" name="MSIP_Label_ba62f585-b40f-4ab9-bafe-39150f03d124_SetDate">
    <vt:lpwstr>2024-01-31T15:08:17Z</vt:lpwstr>
  </property>
  <property fmtid="{D5CDD505-2E9C-101B-9397-08002B2CF9AE}" pid="8" name="MSIP_Label_ba62f585-b40f-4ab9-bafe-39150f03d124_Method">
    <vt:lpwstr>Standard</vt:lpwstr>
  </property>
  <property fmtid="{D5CDD505-2E9C-101B-9397-08002B2CF9AE}" pid="9" name="MSIP_Label_ba62f585-b40f-4ab9-bafe-39150f03d124_Name">
    <vt:lpwstr>OFFICIAL</vt:lpwstr>
  </property>
  <property fmtid="{D5CDD505-2E9C-101B-9397-08002B2CF9AE}" pid="10" name="MSIP_Label_ba62f585-b40f-4ab9-bafe-39150f03d124_SiteId">
    <vt:lpwstr>cbac7005-02c1-43eb-b497-e6492d1b2dd8</vt:lpwstr>
  </property>
  <property fmtid="{D5CDD505-2E9C-101B-9397-08002B2CF9AE}" pid="11" name="MSIP_Label_ba62f585-b40f-4ab9-bafe-39150f03d124_ActionId">
    <vt:lpwstr>cd2a0c91-3b06-4336-a080-a48a6701809b</vt:lpwstr>
  </property>
  <property fmtid="{D5CDD505-2E9C-101B-9397-08002B2CF9AE}" pid="12" name="MSIP_Label_ba62f585-b40f-4ab9-bafe-39150f03d124_ContentBits">
    <vt:lpwstr>0</vt:lpwstr>
  </property>
  <property fmtid="{D5CDD505-2E9C-101B-9397-08002B2CF9AE}" pid="13" name="KIM_Activity">
    <vt:lpwstr>2;#Finance|d965387e-b16c-cb92-fdb2-e15342d6c84a</vt:lpwstr>
  </property>
  <property fmtid="{D5CDD505-2E9C-101B-9397-08002B2CF9AE}" pid="14" name="_ExtendedDescription">
    <vt:lpwstr/>
  </property>
  <property fmtid="{D5CDD505-2E9C-101B-9397-08002B2CF9AE}" pid="15" name="KIM_GovernmentBody">
    <vt:lpwstr>13;#DESNZ|bb335eaf-f697-16af-0755-aa8d4628e736</vt:lpwstr>
  </property>
  <property fmtid="{D5CDD505-2E9C-101B-9397-08002B2CF9AE}" pid="16" name="KIM_Function">
    <vt:lpwstr>1;#Corporate|c43dac01-b921-4e9c-8c22-c7af21216c7f</vt:lpwstr>
  </property>
</Properties>
</file>