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pap03f\DCCS_Rdf$\gills\Desktop\AD HOC HASC\"/>
    </mc:Choice>
  </mc:AlternateContent>
  <xr:revisionPtr revIDLastSave="0" documentId="8_{10B45FF2-789A-40A2-9B75-2B675454674B}" xr6:coauthVersionLast="47" xr6:coauthVersionMax="47" xr10:uidLastSave="{00000000-0000-0000-0000-000000000000}"/>
  <bookViews>
    <workbookView xWindow="-28920" yWindow="-120" windowWidth="29040" windowHeight="15720" xr2:uid="{291C656F-5F61-495C-9E6A-13FDCABBD5A1}"/>
  </bookViews>
  <sheets>
    <sheet name="Table A(i)-SE" sheetId="1" r:id="rId1"/>
    <sheet name="Table A(ii)-SE" sheetId="2" r:id="rId2"/>
    <sheet name="Table B" sheetId="3" r:id="rId3"/>
  </sheets>
  <definedNames>
    <definedName name="_DAT14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xlcn.WorksheetConnection_SELogA10S2157" hidden="1">#REF!</definedName>
    <definedName name="a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aaa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ab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AC" localSheetId="0">#REF!</definedName>
    <definedName name="AC" localSheetId="1">#REF!</definedName>
    <definedName name="AC_Codes">#REF!</definedName>
    <definedName name="AccLevel6" localSheetId="0">OFFSET(AccLvl6,0,0,COUNTA(AccLvl6),1)</definedName>
    <definedName name="AccLevel6" localSheetId="1">OFFSET(AccLvl6,0,0,COUNTA(AccLvl6),1)</definedName>
    <definedName name="AccLevel6">OFFSET(AccLvl6,0,0,COUNTA(AccLvl6),1)</definedName>
    <definedName name="Account_Codes">#REF!</definedName>
    <definedName name="AccountType">#REF!</definedName>
    <definedName name="AcType">#REF!</definedName>
    <definedName name="ADJUSTMENTS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Adjustments2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Admin">#REF!</definedName>
    <definedName name="AMEC">#REF!</definedName>
    <definedName name="AMENC">#REF!</definedName>
    <definedName name="ARID_Directorates">#REF!</definedName>
    <definedName name="ARID_Priority">#REF!</definedName>
    <definedName name="ARID_Status">#REF!</definedName>
    <definedName name="ASC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Associated_Category">#REF!</definedName>
    <definedName name="axaa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BalancingAdjustment">#REF!</definedName>
    <definedName name="bbb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BNE_MESSAGES_HIDDEN" localSheetId="0" hidden="1">#REF!</definedName>
    <definedName name="BNE_MESSAGES_HIDDEN" localSheetId="1" hidden="1">#REF!</definedName>
    <definedName name="BNE_MESSAGES_HIDDEN" hidden="1">#REF!</definedName>
    <definedName name="Business_Unit_4">#REF!</definedName>
    <definedName name="CAME">#REF!</definedName>
    <definedName name="CC_Code">#REF!</definedName>
    <definedName name="CC_Codes">#REF!</definedName>
    <definedName name="cccc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CDEL">#REF!</definedName>
    <definedName name="CDEL_GEN_FT">#REF!</definedName>
    <definedName name="Change_type">#REF!</definedName>
    <definedName name="codes" localSheetId="0">#REF!</definedName>
    <definedName name="codes" localSheetId="1">#REF!</definedName>
    <definedName name="codes">#REF!</definedName>
    <definedName name="Commands">#REF!</definedName>
    <definedName name="Company">#REF!</definedName>
    <definedName name="cont">#REF!</definedName>
    <definedName name="Contingecies">#REF!</definedName>
    <definedName name="Controltotal1">#REF!</definedName>
    <definedName name="Cost">#REF!</definedName>
    <definedName name="CostCentresList" localSheetId="0">OFFSET(CostCentres,0,0,COUNTA(CostCentres),1)</definedName>
    <definedName name="CostCentresList" localSheetId="1">OFFSET(CostCentres,0,0,COUNTA(CostCentres),1)</definedName>
    <definedName name="CostCentresList">OFFSET(CostCentres,0,0,COUNTA(CostCentres),1)</definedName>
    <definedName name="CostCentresv5" localSheetId="0">OFFSET(CostCentrev5,0,0,COUNTA(CostCentrev5)-COUNTBLANK(CostCentrev5))</definedName>
    <definedName name="CostCentresv5" localSheetId="1">OFFSET(CostCentrev5,0,0,COUNTA(CostCentrev5)-COUNTBLANK(CostCentrev5))</definedName>
    <definedName name="CostCentresv5">OFFSET(CostCentrev5,0,0,COUNTA(CostCentrev5)-COUNTBLANK(CostCentrev5))</definedName>
    <definedName name="CountryCode">"OFFSET($B$1,0,0,COUNT($B:$B),1)"</definedName>
    <definedName name="CoverAssupmtion">#REF!</definedName>
    <definedName name="Criteria1_FTEs">#REF!</definedName>
    <definedName name="Criteria2_FTEcost">#REF!</definedName>
    <definedName name="_xlnm.Database">#REF!</definedName>
    <definedName name="delete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df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dfg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dfsdfsdfs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DirCode">#REF!</definedName>
    <definedName name="Directorates">#REF!</definedName>
    <definedName name="DLOV_oracle_apps_financials_generalLedger_journals_desktopEntry_di_FinGlDesktopMultibatchEntryPageDef_PeriodName_LedgerId_0">#REF!</definedName>
    <definedName name="DLOV_oracle_apps_financials_generalLedger_journals_desktopEntry_di_FinGlDesktopMultibatchEntryPageDef_ReversalPeriodName_LedgerId_0">#REF!</definedName>
    <definedName name="Economic_Budget">#REF!</definedName>
    <definedName name="EIGHT">#REF!</definedName>
    <definedName name="EmptyList">#REF!</definedName>
    <definedName name="Exp_New_Bus_Unit">#REF!</definedName>
    <definedName name="fdsfsdfsdf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ffff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ffffffff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FinancialYears">#REF!</definedName>
    <definedName name="Five">#REF!</definedName>
    <definedName name="fruit">#REF!</definedName>
    <definedName name="FY">#REF!</definedName>
    <definedName name="gdfgdfgdg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Genesis">#REF!</definedName>
    <definedName name="GFTSwitch">#REF!</definedName>
    <definedName name="giamth">#REF!</definedName>
    <definedName name="GradeProjectCodes">#REF!</definedName>
    <definedName name="hello" localSheetId="0">#REF!</definedName>
    <definedName name="hello" localSheetId="1">#REF!</definedName>
    <definedName name="hello">#REF!</definedName>
    <definedName name="HomeOffice">#REF!</definedName>
    <definedName name="Imp_New_Bus_Unit">#REF!</definedName>
    <definedName name="InvRef">#REF!</definedName>
    <definedName name="L2CCDropdown" localSheetId="0">OFFSET(L2CCs,0,0,COUNTA(L2CCs),1)</definedName>
    <definedName name="L2CCDropdown" localSheetId="1">OFFSET(L2CCs,0,0,COUNTA(L2CCs),1)</definedName>
    <definedName name="L2CCDropdown">OFFSET(L2CCs,0,0,COUNTA(L2CCs),1)</definedName>
    <definedName name="List">#REF!</definedName>
    <definedName name="Losses">#REF!</definedName>
    <definedName name="LOV_FinGlDesktopEntryPageDef_CurrencyCode" hidden="1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FinGlDesktopEntryPageDef_UserCurrencyConversionType" hidden="1">#REF!</definedName>
    <definedName name="MasterConcat">#REF!</definedName>
    <definedName name="Mcodes" localSheetId="0">#REF!</definedName>
    <definedName name="Mcodes" localSheetId="1">#REF!</definedName>
    <definedName name="Mcodes">#REF!</definedName>
    <definedName name="mil">#REF!</definedName>
    <definedName name="Nationality">#REF!</definedName>
    <definedName name="negotiation">#REF!</definedName>
    <definedName name="Neworganisation_Name">#REF!</definedName>
    <definedName name="NI">#REF!</definedName>
    <definedName name="NO">#REF!</definedName>
    <definedName name="nok">#REF!</definedName>
    <definedName name="one_off_or_recocurring">#REF!</definedName>
    <definedName name="OTRates">#REF!</definedName>
    <definedName name="OTtable">#REF!</definedName>
    <definedName name="OvertimeBand">#REF!</definedName>
    <definedName name="Overview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PASwitch">#REF!</definedName>
    <definedName name="per">#REF!</definedName>
    <definedName name="Period">#REF!</definedName>
    <definedName name="Periods">#REF!</definedName>
    <definedName name="PeriodTextRep">#REF!</definedName>
    <definedName name="PleaseSelect">#REF!</definedName>
    <definedName name="PopCache_GL_INTERFACE_REFERENCE7">#REF!</definedName>
    <definedName name="Pressure">#REF!</definedName>
    <definedName name="Pressure_Category">#REF!</definedName>
    <definedName name="Prog">#REF!</definedName>
    <definedName name="Proj_Code">#REF!</definedName>
    <definedName name="ProjectCodeList">#REF!</definedName>
    <definedName name="Prov">#REF!</definedName>
    <definedName name="Raw_Data">#REF!</definedName>
    <definedName name="RDEL">#REF!</definedName>
    <definedName name="RDEL_PROG_ADMIN">#REF!</definedName>
    <definedName name="RDELex">#REF!</definedName>
    <definedName name="ReportingPeriod">#REF!</definedName>
    <definedName name="ReportLevelCCdropdown" localSheetId="0">OFFSET(ReportLevelCCs,0,0,COUNTA(ReportLevelCCs)-COUNTBLANK(ReportLevelCCs))</definedName>
    <definedName name="ReportLevelCCdropdown" localSheetId="1">OFFSET(ReportLevelCCs,0,0,COUNTA(ReportLevelCCs)-COUNTBLANK(ReportLevelCCs))</definedName>
    <definedName name="ReportLevelCCdropdown">OFFSET(ReportLevelCCs,0,0,COUNTA(ReportLevelCCs)-COUNTBLANK(ReportLevelCCs))</definedName>
    <definedName name="ReportQuotient">#REF!</definedName>
    <definedName name="RequiredAction" localSheetId="0">#REF!</definedName>
    <definedName name="RequiredAction" localSheetId="1">#REF!</definedName>
    <definedName name="RequiredAction">#REF!</definedName>
    <definedName name="ReviewAdjustDropdown" localSheetId="0">OFFSET(ReviewAdjust,0,0,COUNTA(ReviewAdjust)-COUNTBLANK(ReviewAdjust))</definedName>
    <definedName name="ReviewAdjustDropdown" localSheetId="1">OFFSET(ReviewAdjust,0,0,COUNTA(ReviewAdjust)-COUNTBLANK(ReviewAdjust))</definedName>
    <definedName name="ReviewAdjustDropdown">OFFSET(ReviewAdjust,0,0,COUNTA(ReviewAdjust)-COUNTBLANK(ReviewAdjust))</definedName>
    <definedName name="RiskCat" localSheetId="0">#REF!</definedName>
    <definedName name="RiskCat" localSheetId="1">#REF!</definedName>
    <definedName name="RiskCat">#REF!</definedName>
    <definedName name="rnd">#REF!</definedName>
    <definedName name="rtb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safkjd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SAPBEXdnldView" hidden="1">"4SGUQX3VDNM00QXJQFV2IWTNE"</definedName>
    <definedName name="SAPBEXsysID" hidden="1">"SBP"</definedName>
    <definedName name="SCALHOURS">#REF!</definedName>
    <definedName name="sdfdfsdfsdf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Selected_DPA_Rep">#REF!</definedName>
    <definedName name="Selected_OrgCode">#REF!</definedName>
    <definedName name="Selected_OrgDesc">#REF!</definedName>
    <definedName name="SelectedRegion">#REF!</definedName>
    <definedName name="SEVEN">#REF!</definedName>
    <definedName name="six">#REF!</definedName>
    <definedName name="special">#REF!</definedName>
    <definedName name="sss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ssss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sssssss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Subhead">#REF!</definedName>
    <definedName name="SummTotals">#REF!</definedName>
    <definedName name="SupplierName">#REF!</definedName>
    <definedName name="TAB1136877249">#REF!</definedName>
    <definedName name="TAB1393926138" localSheetId="0">#REF!</definedName>
    <definedName name="TAB1393926138" localSheetId="1">#REF!</definedName>
    <definedName name="TAB1393926138">#REF!</definedName>
    <definedName name="TableName">"Dummy"</definedName>
    <definedName name="TASK">#REF!</definedName>
    <definedName name="TE">#REF!</definedName>
    <definedName name="test" localSheetId="0">#REF!</definedName>
    <definedName name="test" localSheetId="1">#REF!</definedName>
    <definedName name="test">#REF!</definedName>
    <definedName name="TESTHKEY">#REF!</definedName>
    <definedName name="TESTKEYS">#REF!</definedName>
    <definedName name="TESTVKEY">#REF!</definedName>
    <definedName name="THREE">#REF!</definedName>
    <definedName name="Title">#REF!</definedName>
    <definedName name="Two">#REF!</definedName>
    <definedName name="UKBA">#REF!</definedName>
    <definedName name="Variable">#REF!</definedName>
    <definedName name="VatRate">#REF!</definedName>
    <definedName name="whereRu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wrn.fee.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wwwwwww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xx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  <definedName name="Yes">#REF!</definedName>
    <definedName name="Yes_No">#REF!</definedName>
    <definedName name="YesNoSelectv5" localSheetId="0">OFFSET(YesNov5,0,0,COUNTA(YesNov5)-COUNTBLANK(YesNov5))</definedName>
    <definedName name="YesNoSelectv5" localSheetId="1">OFFSET(YesNov5,0,0,COUNTA(YesNov5)-COUNTBLANK(YesNov5))</definedName>
    <definedName name="YesNoSelectv5">OFFSET(YesNov5,0,0,COUNTA(YesNov5)-COUNTBLANK(YesNov5))</definedName>
    <definedName name="z" hidden="1">{#N/A,#N/A,FALSE,"Cover";#N/A,#N/A,FALSE,"Contents";#N/A,#N/A,FALSE,"Notes";#N/A,#N/A,FALSE,"Fees";#N/A,#N/A,FALSE,"Forecast";#N/A,#N/A,FALSE," Naty Summary";#N/A,#N/A,FALSE," Less 3.5% Discount Factor";#N/A,#N/A,FALSE,"Graph (Nat.)";#N/A,#N/A,FALSE,"Cost v Income";#N/A,#N/A,FALSE,"Workings";#N/A,#N/A,FALSE,"02-03";#N/A,#N/A,FALSE,"03-04";#N/A,#N/A,FALSE,"04-05";#N/A,#N/A,FALSE,"December implementation";#N/A,#N/A,FALSE,"Staffing";#N/A,#N/A,FALSE,"Demand ";#N/A,#N/A,FALSE,"Naty Costs";#N/A,#N/A,FALSE,"Right of Abode";#N/A,#N/A,FALSE,"ROA Summary";#N/A,#N/A,FALSE,"ROA";#N/A,#N/A,FALSE,"ROA less 3.5% Discount Factor";#N/A,#N/A,FALSE,"ROA Pay";#N/A,#N/A,FALSE,"ROA Workings";#N/A,#N/A,FALSE,"Graph ROA";#N/A,#N/A,FALSE,"Assumptions";#N/A,#N/A,FALSE,"Occupancy ";#N/A,#N/A,FALSE,"Overheads";#N/A,#N/A,FALSE,"Sensitivity";#N/A,#N/A,FALSE," Variance"}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3" l="1"/>
  <c r="F28" i="1"/>
  <c r="C1" i="2"/>
  <c r="B1" i="2"/>
  <c r="E142" i="3"/>
  <c r="C142" i="3"/>
  <c r="B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E81" i="3"/>
  <c r="C81" i="3"/>
  <c r="B81" i="3"/>
  <c r="D79" i="3"/>
  <c r="D78" i="3"/>
  <c r="D77" i="3"/>
  <c r="D76" i="3"/>
  <c r="D75" i="3"/>
  <c r="D74" i="3"/>
  <c r="D71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C50" i="3"/>
  <c r="D50" i="3" s="1"/>
  <c r="D49" i="3"/>
  <c r="D48" i="3"/>
  <c r="D47" i="3"/>
  <c r="D46" i="3"/>
  <c r="D45" i="3"/>
  <c r="D44" i="3"/>
  <c r="D43" i="3"/>
  <c r="D42" i="3"/>
  <c r="D41" i="3"/>
  <c r="D40" i="3"/>
  <c r="D39" i="3"/>
  <c r="D30" i="3"/>
  <c r="E25" i="3"/>
  <c r="C25" i="3"/>
  <c r="B25" i="3"/>
  <c r="D23" i="3"/>
  <c r="D20" i="3"/>
  <c r="D19" i="3"/>
  <c r="D25" i="3" s="1"/>
  <c r="E8" i="3"/>
  <c r="E13" i="3" s="1"/>
  <c r="C8" i="3"/>
  <c r="C13" i="3" s="1"/>
  <c r="B8" i="3"/>
  <c r="B13" i="3" s="1"/>
  <c r="B66" i="3" s="1"/>
  <c r="D7" i="3"/>
  <c r="D6" i="3"/>
  <c r="D8" i="3" s="1"/>
  <c r="D13" i="3" s="1"/>
  <c r="M8" i="2"/>
  <c r="N8" i="2" s="1"/>
  <c r="L10" i="2"/>
  <c r="L12" i="2" s="1"/>
  <c r="K10" i="2"/>
  <c r="E14" i="2"/>
  <c r="D14" i="2"/>
  <c r="F12" i="2"/>
  <c r="G12" i="2" s="1"/>
  <c r="F11" i="2"/>
  <c r="G11" i="2" s="1"/>
  <c r="E9" i="2"/>
  <c r="D9" i="2"/>
  <c r="F9" i="2" s="1"/>
  <c r="G9" i="2" s="1"/>
  <c r="F7" i="2"/>
  <c r="G7" i="2" s="1"/>
  <c r="K44" i="1"/>
  <c r="J44" i="1"/>
  <c r="L44" i="1" s="1"/>
  <c r="M44" i="1" s="1"/>
  <c r="F44" i="1"/>
  <c r="E44" i="1"/>
  <c r="G44" i="1" s="1"/>
  <c r="H44" i="1" s="1"/>
  <c r="L42" i="1"/>
  <c r="M42" i="1" s="1"/>
  <c r="G42" i="1"/>
  <c r="H42" i="1" s="1"/>
  <c r="K40" i="1"/>
  <c r="J40" i="1"/>
  <c r="L40" i="1" s="1"/>
  <c r="M40" i="1" s="1"/>
  <c r="F40" i="1"/>
  <c r="L38" i="1"/>
  <c r="M38" i="1" s="1"/>
  <c r="G38" i="1"/>
  <c r="H38" i="1" s="1"/>
  <c r="K37" i="1"/>
  <c r="J37" i="1"/>
  <c r="F37" i="1"/>
  <c r="L35" i="1"/>
  <c r="G35" i="1"/>
  <c r="K33" i="1"/>
  <c r="J33" i="1"/>
  <c r="L31" i="1"/>
  <c r="M31" i="1" s="1"/>
  <c r="G31" i="1"/>
  <c r="H31" i="1" s="1"/>
  <c r="L30" i="1"/>
  <c r="M30" i="1" s="1"/>
  <c r="G30" i="1"/>
  <c r="H30" i="1" s="1"/>
  <c r="L29" i="1"/>
  <c r="M29" i="1" s="1"/>
  <c r="G29" i="1"/>
  <c r="H29" i="1" s="1"/>
  <c r="L28" i="1"/>
  <c r="F33" i="1"/>
  <c r="G28" i="1"/>
  <c r="F26" i="1"/>
  <c r="L24" i="1"/>
  <c r="M24" i="1" s="1"/>
  <c r="G24" i="1"/>
  <c r="H24" i="1" s="1"/>
  <c r="L23" i="1"/>
  <c r="M23" i="1" s="1"/>
  <c r="G23" i="1"/>
  <c r="H23" i="1" s="1"/>
  <c r="G22" i="1"/>
  <c r="H22" i="1" s="1"/>
  <c r="L21" i="1"/>
  <c r="M21" i="1" s="1"/>
  <c r="G21" i="1"/>
  <c r="H21" i="1" s="1"/>
  <c r="L20" i="1"/>
  <c r="M20" i="1" s="1"/>
  <c r="G20" i="1"/>
  <c r="H20" i="1" s="1"/>
  <c r="L22" i="1"/>
  <c r="M22" i="1" s="1"/>
  <c r="H19" i="1"/>
  <c r="G19" i="1"/>
  <c r="L18" i="1"/>
  <c r="M18" i="1" s="1"/>
  <c r="K26" i="1"/>
  <c r="L17" i="1"/>
  <c r="M17" i="1" s="1"/>
  <c r="H17" i="1"/>
  <c r="G17" i="1"/>
  <c r="K13" i="1"/>
  <c r="F13" i="1"/>
  <c r="L11" i="1"/>
  <c r="M11" i="1" s="1"/>
  <c r="G11" i="1"/>
  <c r="H11" i="1" s="1"/>
  <c r="L10" i="1"/>
  <c r="M10" i="1" s="1"/>
  <c r="G10" i="1"/>
  <c r="H10" i="1" s="1"/>
  <c r="L9" i="1"/>
  <c r="M9" i="1" s="1"/>
  <c r="G9" i="1"/>
  <c r="H9" i="1" s="1"/>
  <c r="L8" i="1"/>
  <c r="M8" i="1" s="1"/>
  <c r="G7" i="1"/>
  <c r="H7" i="1" s="1"/>
  <c r="L5" i="1"/>
  <c r="F5" i="2" s="1"/>
  <c r="M5" i="2" s="1"/>
  <c r="K5" i="1"/>
  <c r="E5" i="2" s="1"/>
  <c r="L5" i="2" s="1"/>
  <c r="J5" i="1"/>
  <c r="D5" i="2" s="1"/>
  <c r="K5" i="2" s="1"/>
  <c r="E66" i="3" l="1"/>
  <c r="D142" i="3"/>
  <c r="C66" i="3"/>
  <c r="E16" i="2"/>
  <c r="D89" i="3"/>
  <c r="E89" i="3" s="1"/>
  <c r="E91" i="3" s="1"/>
  <c r="E144" i="3" s="1"/>
  <c r="E146" i="3" s="1"/>
  <c r="D88" i="3"/>
  <c r="D87" i="3"/>
  <c r="B91" i="3"/>
  <c r="B144" i="3" s="1"/>
  <c r="B146" i="3" s="1"/>
  <c r="C91" i="3"/>
  <c r="C144" i="3" s="1"/>
  <c r="M28" i="1"/>
  <c r="L33" i="1"/>
  <c r="M33" i="1" s="1"/>
  <c r="G16" i="1"/>
  <c r="H16" i="1" s="1"/>
  <c r="D66" i="3"/>
  <c r="G37" i="1"/>
  <c r="H37" i="1" s="1"/>
  <c r="H35" i="1"/>
  <c r="F46" i="1"/>
  <c r="L37" i="1"/>
  <c r="M37" i="1" s="1"/>
  <c r="M35" i="1"/>
  <c r="K46" i="1"/>
  <c r="G33" i="1"/>
  <c r="H33" i="1" s="1"/>
  <c r="H28" i="1"/>
  <c r="K12" i="2"/>
  <c r="M12" i="2" s="1"/>
  <c r="N12" i="2" s="1"/>
  <c r="M10" i="2"/>
  <c r="N10" i="2" s="1"/>
  <c r="F14" i="2"/>
  <c r="G14" i="2" s="1"/>
  <c r="D16" i="2"/>
  <c r="L7" i="1"/>
  <c r="M7" i="1" s="1"/>
  <c r="G18" i="1"/>
  <c r="H18" i="1" s="1"/>
  <c r="G8" i="1"/>
  <c r="H8" i="1" s="1"/>
  <c r="J13" i="1"/>
  <c r="E33" i="1"/>
  <c r="E37" i="1"/>
  <c r="L19" i="1"/>
  <c r="M19" i="1" s="1"/>
  <c r="M7" i="2"/>
  <c r="N7" i="2" s="1"/>
  <c r="E40" i="1"/>
  <c r="G40" i="1" s="1"/>
  <c r="H40" i="1" s="1"/>
  <c r="F13" i="2"/>
  <c r="G13" i="2" s="1"/>
  <c r="F16" i="2" l="1"/>
  <c r="G16" i="2" s="1"/>
  <c r="D91" i="3"/>
  <c r="C146" i="3"/>
  <c r="D144" i="3"/>
  <c r="D146" i="3" s="1"/>
  <c r="E13" i="1"/>
  <c r="L13" i="1"/>
  <c r="M13" i="1" s="1"/>
  <c r="G15" i="1"/>
  <c r="H15" i="1" s="1"/>
  <c r="E26" i="1"/>
  <c r="G26" i="1" s="1"/>
  <c r="H26" i="1" s="1"/>
  <c r="L16" i="1"/>
  <c r="M16" i="1" s="1"/>
  <c r="E46" i="1" l="1"/>
  <c r="G13" i="1"/>
  <c r="H13" i="1" s="1"/>
  <c r="J26" i="1"/>
  <c r="L15" i="1"/>
  <c r="M15" i="1" s="1"/>
  <c r="L26" i="1" l="1"/>
  <c r="M26" i="1" s="1"/>
  <c r="J46" i="1"/>
  <c r="G46" i="1"/>
  <c r="H46" i="1" s="1"/>
  <c r="L46" i="1" l="1"/>
  <c r="M46" i="1" s="1"/>
</calcChain>
</file>

<file path=xl/sharedStrings.xml><?xml version="1.0" encoding="utf-8"?>
<sst xmlns="http://schemas.openxmlformats.org/spreadsheetml/2006/main" count="207" uniqueCount="180">
  <si>
    <t>Table A</t>
  </si>
  <si>
    <t>Table A (i) Departmental Expenditure Limits (DELs)</t>
  </si>
  <si>
    <t>Subheads</t>
  </si>
  <si>
    <t>Description</t>
  </si>
  <si>
    <t>Programme</t>
  </si>
  <si>
    <t>Resource</t>
  </si>
  <si>
    <t>Capital</t>
  </si>
  <si>
    <t>This year (Supplementary Estimates budget sought)</t>
  </si>
  <si>
    <t>This year (Main Estimates budget approved)</t>
  </si>
  <si>
    <t>Change from this year's Main Estimates</t>
  </si>
  <si>
    <t>£m</t>
  </si>
  <si>
    <t>%</t>
  </si>
  <si>
    <t>A, B, C, D,</t>
  </si>
  <si>
    <t>Public Safety: Police Settlement</t>
  </si>
  <si>
    <t>Public Safety: Other</t>
  </si>
  <si>
    <t>Homeland Security Core Operations</t>
  </si>
  <si>
    <t>Migration and Borders</t>
  </si>
  <si>
    <t>Border Security Command</t>
  </si>
  <si>
    <t>A, B, C</t>
  </si>
  <si>
    <t>sub total</t>
  </si>
  <si>
    <t>E, F, G, H</t>
  </si>
  <si>
    <t>Customer Service Core Operations</t>
  </si>
  <si>
    <t>Income from core Visa Operations</t>
  </si>
  <si>
    <t>Income from Immigration Health Surcharge/Skills Charge</t>
  </si>
  <si>
    <t>Income from Passport, Citizenship and Registration</t>
  </si>
  <si>
    <t>ASRA: UK Resettlement Schemes (including Afghanistan &amp; Syria)</t>
  </si>
  <si>
    <t>ASRA: Accommodation Programme</t>
  </si>
  <si>
    <t xml:space="preserve"> </t>
  </si>
  <si>
    <t>ASRA: Other</t>
  </si>
  <si>
    <t>Border Force Core Operations</t>
  </si>
  <si>
    <t>Immigration Enforcement Core Operations</t>
  </si>
  <si>
    <t>I, J, L</t>
  </si>
  <si>
    <t>Chief Operating Officer Group</t>
  </si>
  <si>
    <t>Estates</t>
  </si>
  <si>
    <t>Legal</t>
  </si>
  <si>
    <t>K</t>
  </si>
  <si>
    <t>Science, Technology, Analysis &amp; Research</t>
  </si>
  <si>
    <t>M</t>
  </si>
  <si>
    <t>Arms Length Bodies</t>
  </si>
  <si>
    <t>Core Operations</t>
  </si>
  <si>
    <t>N</t>
  </si>
  <si>
    <t>Departmental Unallocated Provision</t>
  </si>
  <si>
    <t>Other</t>
  </si>
  <si>
    <t>Total voted and non voted</t>
  </si>
  <si>
    <t>Table A (ii) AME budgets</t>
  </si>
  <si>
    <t>P</t>
  </si>
  <si>
    <t>Police and Fire Superannuation</t>
  </si>
  <si>
    <t>Major Law Enforcement Motorola Provision</t>
  </si>
  <si>
    <t>Legal and Compensation Provisions</t>
  </si>
  <si>
    <t>Police National Database</t>
  </si>
  <si>
    <t>total voted and non voted</t>
  </si>
  <si>
    <t>Estates Dilapidation Costs: IFRS16</t>
  </si>
  <si>
    <t>ALB Dilapidations</t>
  </si>
  <si>
    <t>Table B: how DEL funding plans for 2025-26 have altered since Spending Review 2025</t>
  </si>
  <si>
    <t>Home Office</t>
  </si>
  <si>
    <t>£ million</t>
  </si>
  <si>
    <t>Admin</t>
  </si>
  <si>
    <t>Prog</t>
  </si>
  <si>
    <t>Resource DEL Total</t>
  </si>
  <si>
    <t>Capital DEL</t>
  </si>
  <si>
    <t>DEL baseline for SR2025 (2025-26)</t>
  </si>
  <si>
    <t xml:space="preserve">SR2025 addition: ring fenced depreciation </t>
  </si>
  <si>
    <t>Spending Review outcome</t>
  </si>
  <si>
    <t>adjustments to reflect Estimates treatment</t>
  </si>
  <si>
    <t>Spending Review total on Estimates basis</t>
  </si>
  <si>
    <t>Additional, new, money awarded since SR2025:-</t>
  </si>
  <si>
    <t>Autumn Budget 2024</t>
  </si>
  <si>
    <t>Employer National Insurance Contribution</t>
  </si>
  <si>
    <t>Retail Crime Funding</t>
  </si>
  <si>
    <t>Mains 2025</t>
  </si>
  <si>
    <t>Budget 2025 Subtotal</t>
  </si>
  <si>
    <t>Estimating, forecasting and reprofiling changes:-</t>
  </si>
  <si>
    <t>Budget Exchanges and Surrenders</t>
  </si>
  <si>
    <t>Afghanistan Resettlement Schemes</t>
  </si>
  <si>
    <t>Projects and Programmes</t>
  </si>
  <si>
    <t>Neutral funding changes between departments:-</t>
  </si>
  <si>
    <t>Machinery of government changes:-</t>
  </si>
  <si>
    <t>Other funding transfers:-</t>
  </si>
  <si>
    <t>Afghanistan Resettlement Schemes from FCDO</t>
  </si>
  <si>
    <t>Joint Maritime Security Centre (JMSC) from DfT</t>
  </si>
  <si>
    <t>Investigatory Powers Commissioner’s Office from FCDO</t>
  </si>
  <si>
    <t>SR25 Baseline Transfer to NCA</t>
  </si>
  <si>
    <t>Fire Pensions to MHCLG Local Government</t>
  </si>
  <si>
    <t>Marginal Platform Costs to FCDO</t>
  </si>
  <si>
    <t>Clear Asylum Backlogs  to MoJ</t>
  </si>
  <si>
    <t>Technical Assistance for Law Enforcement to SIA GCHQ</t>
  </si>
  <si>
    <t>Tackle Controlling and Coercive Behaviours to Moj</t>
  </si>
  <si>
    <t>Joint International Crime Centre to NCA</t>
  </si>
  <si>
    <t>Health Care for Detainees to DHSC</t>
  </si>
  <si>
    <t>Employer National Insurance Contribution to NCA</t>
  </si>
  <si>
    <t>Missions Campaign to CO</t>
  </si>
  <si>
    <t>Child Sexual Abuse Strategy to SIA GCHQ</t>
  </si>
  <si>
    <t>Offensive Weapons Act to MoJ</t>
  </si>
  <si>
    <t>Pre-charge Bail to MoJ</t>
  </si>
  <si>
    <t>Anti-Money Laundering and Asset Recovery to SIA GCHQ</t>
  </si>
  <si>
    <t>Fraud Prevention to SIA GCHQ</t>
  </si>
  <si>
    <t>Crime Survey England and Wales to ONS</t>
  </si>
  <si>
    <t>Nitrous Oxide Ban to MoJ</t>
  </si>
  <si>
    <t>UK Intelligence Community (UKIC) analytical capability to SIA GCHQ</t>
  </si>
  <si>
    <t>Special Advisors to CO</t>
  </si>
  <si>
    <t>Operation ASSUMED Capability: Global Issues to MoD</t>
  </si>
  <si>
    <t>Nuclear Threat Reduction Academic Network to MoD</t>
  </si>
  <si>
    <t>Rounding</t>
  </si>
  <si>
    <t>2025-26 Main Estimates DEL totals</t>
  </si>
  <si>
    <t>Additional new money awarded and surrendered since Main Estimates:-</t>
  </si>
  <si>
    <t>Autumn Budget 2025</t>
  </si>
  <si>
    <t>Reserves, Budget Exchanges &amp; Surrenders</t>
  </si>
  <si>
    <t>Reserves: Major Law Enforcement</t>
  </si>
  <si>
    <t>Reserves: Places of Worship and Protective Security</t>
  </si>
  <si>
    <t>Reserves: Non Cash Depreciation</t>
  </si>
  <si>
    <t>BX: McCloud Injury to Feeling Claims</t>
  </si>
  <si>
    <t>Surrenders: Official Development Assistance</t>
  </si>
  <si>
    <t>Surrenders: Cash Forecasting Penalties</t>
  </si>
  <si>
    <t>Reserves &amp; Surrenders Subtotal</t>
  </si>
  <si>
    <t>Machinery of government changes: Fire &amp; Rescue Services</t>
  </si>
  <si>
    <t>Currency Switches (admin/programme)</t>
  </si>
  <si>
    <t>Currency Switches (Resource DEL/Capital DEL)</t>
  </si>
  <si>
    <t>Roundings</t>
  </si>
  <si>
    <t>Subtotal</t>
  </si>
  <si>
    <t>Other funding transfers</t>
  </si>
  <si>
    <t>UK Integrated Security Fund (FCDO)</t>
  </si>
  <si>
    <t>Surrender of Underspend (NCA)</t>
  </si>
  <si>
    <t>Tobacco Strategy (HMRC)</t>
  </si>
  <si>
    <t>Digital IDs (DSIT)</t>
  </si>
  <si>
    <t>Court Sitting Days &amp; Legal Aid Agency Costs (MoJ)</t>
  </si>
  <si>
    <t>Multi-Agency Public Protection System (MoJ)</t>
  </si>
  <si>
    <t>Shared Rural Network (DSIT)</t>
  </si>
  <si>
    <t>Access Passholders Information Distribution System (DfT)</t>
  </si>
  <si>
    <t>Joint Maritime Security Centre (FCDO)</t>
  </si>
  <si>
    <t>Artificial Intelligence in Migration (DSIT)</t>
  </si>
  <si>
    <t>Investigatory Powers Commissioner's Office (FCDO)</t>
  </si>
  <si>
    <t>Nitrous Oxide (MoJ)</t>
  </si>
  <si>
    <t>Terrorism Act (MoJ)</t>
  </si>
  <si>
    <t>Tackling Knife Crime (Cabinet Office)</t>
  </si>
  <si>
    <t>Public Sector Fraud Authority (PSFA)contribution to IOPC's staff costs (Cabinet Office)</t>
  </si>
  <si>
    <t>Child Sexual Abuse Strategy underspend (SIA GCHQ)</t>
  </si>
  <si>
    <t>UK Intelligence Community (UKIC) to Fraud (SIA GCHQ)</t>
  </si>
  <si>
    <t>Joint Combating Drugs Unit Staff Costs (MoJ)</t>
  </si>
  <si>
    <t>Anti-Money Laundering and Asset Recovery (SIA GCHQ)</t>
  </si>
  <si>
    <t>AI Deepfake Detection (DCMS)</t>
  </si>
  <si>
    <t>Immigration Health Surcharge (DHSC &amp; DAs)</t>
  </si>
  <si>
    <t>Controlling and Coercive Behaviour (MoJ)</t>
  </si>
  <si>
    <t>International Funding (FCDO)</t>
  </si>
  <si>
    <t>Afghanistan Resettlement Funding (MoD)</t>
  </si>
  <si>
    <t>Asylum and Resettlement Grants (NI Exec)</t>
  </si>
  <si>
    <t>Clear Court Sitting Days (MoJ)</t>
  </si>
  <si>
    <t>National Technical Assistance Centre (SIA GCHQ)</t>
  </si>
  <si>
    <t>Foreign Explosives Laboratory (MoD)</t>
  </si>
  <si>
    <t>Resources for Border Security Cases (CPD)</t>
  </si>
  <si>
    <t>Pre Charge Bail (MoJ)</t>
  </si>
  <si>
    <t>HO Estates Funding (MoJ)</t>
  </si>
  <si>
    <t>Modern Slavery: Child Exploitation and Abuse Programme (FCDO)</t>
  </si>
  <si>
    <t>Immigration Removal Centre - Campsfield NHS Costs (DHSC)</t>
  </si>
  <si>
    <t>EC Levy to UK Intelligence Community (SIA GCHQ)</t>
  </si>
  <si>
    <t>Innovation Contract (DSIT)</t>
  </si>
  <si>
    <t>Napier Barracks (DHSC)</t>
  </si>
  <si>
    <t>Special Advisors (Cabinet Office)</t>
  </si>
  <si>
    <t>International Serious Organised Crime (ISOC) Research Fellowship support (FCDO)</t>
  </si>
  <si>
    <t>Immigration Removal Centres - Commercial (MoJ)</t>
  </si>
  <si>
    <t>Administration costs of the joint FCDO/Home Office projects (FCDO)</t>
  </si>
  <si>
    <t>Civil Service Live (Cabinet Office)</t>
  </si>
  <si>
    <t>OGD Funding Subtotal</t>
  </si>
  <si>
    <t>Neutral Funding Subtotal</t>
  </si>
  <si>
    <t>2025-26 Supplementary Estimates DEL totals</t>
  </si>
  <si>
    <t>2025-26 Supplementary Estimates</t>
  </si>
  <si>
    <t>O</t>
  </si>
  <si>
    <t>Economic Crime Levy</t>
  </si>
  <si>
    <t>Immigration Health Surcharge to DHSC and Devolved Governments</t>
  </si>
  <si>
    <t>Violence Against Women and Girls (Cabinet Office)</t>
  </si>
  <si>
    <t>Policing cost for State Visits and Summits (Cabinet Office and FCDO)</t>
  </si>
  <si>
    <t>Radiological and Nuclear Change Programme (MoD)</t>
  </si>
  <si>
    <t>Health Commercial Services Wethersfield (DHSC)</t>
  </si>
  <si>
    <t>Heads of Place (Cabinet Office)</t>
  </si>
  <si>
    <t>Vulnerable Person Resettlement Schemes (NI Exec)</t>
  </si>
  <si>
    <t>Policy</t>
  </si>
  <si>
    <t>Enabling Functions</t>
  </si>
  <si>
    <t>Home Office Digital Core Operations</t>
  </si>
  <si>
    <t>Strategy Functions</t>
  </si>
  <si>
    <t>Operations</t>
  </si>
  <si>
    <t>Asylum Support, Resettlement and Accommodation (ASRA): Asylum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</si>
</sst>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[Red]\-#,##0.0"/>
    <numFmt numFmtId="165" formatCode="#,##0.0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0" applyFont="1"/>
    <xf numFmtId="0" fontId="3" fillId="0" borderId="0" xfId="0" applyFont="1"/>
    <xf numFmtId="16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0" fillId="2" borderId="5" xfId="0" applyFill="1" applyBorder="1" applyAlignment="1">
      <alignment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2" borderId="10" xfId="0" applyFill="1" applyBorder="1" applyAlignment="1">
      <alignment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horizontal="left" vertical="center" indent="3"/>
    </xf>
    <xf numFmtId="165" fontId="7" fillId="0" borderId="3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0" fillId="2" borderId="14" xfId="0" applyFill="1" applyBorder="1"/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left" vertical="center" indent="3"/>
    </xf>
    <xf numFmtId="0" fontId="7" fillId="0" borderId="13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5" xfId="0" applyFont="1" applyBorder="1" applyAlignment="1">
      <alignment vertical="center" wrapText="1"/>
    </xf>
    <xf numFmtId="165" fontId="7" fillId="0" borderId="14" xfId="0" applyNumberFormat="1" applyFont="1" applyBorder="1" applyAlignment="1">
      <alignment vertical="center"/>
    </xf>
    <xf numFmtId="166" fontId="7" fillId="0" borderId="10" xfId="0" applyNumberFormat="1" applyFont="1" applyBorder="1" applyAlignment="1">
      <alignment vertical="center"/>
    </xf>
    <xf numFmtId="166" fontId="7" fillId="0" borderId="14" xfId="0" applyNumberFormat="1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65" fontId="7" fillId="0" borderId="15" xfId="0" applyNumberFormat="1" applyFont="1" applyBorder="1" applyAlignment="1">
      <alignment vertical="center"/>
    </xf>
    <xf numFmtId="0" fontId="8" fillId="3" borderId="1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165" fontId="6" fillId="3" borderId="1" xfId="0" applyNumberFormat="1" applyFont="1" applyFill="1" applyBorder="1" applyAlignment="1">
      <alignment vertical="center"/>
    </xf>
    <xf numFmtId="166" fontId="6" fillId="3" borderId="4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65" fontId="7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6" fontId="6" fillId="2" borderId="4" xfId="0" applyNumberFormat="1" applyFont="1" applyFill="1" applyBorder="1" applyAlignment="1">
      <alignment vertical="center"/>
    </xf>
    <xf numFmtId="165" fontId="7" fillId="2" borderId="3" xfId="0" applyNumberFormat="1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11" fillId="0" borderId="0" xfId="0" applyFont="1"/>
    <xf numFmtId="0" fontId="6" fillId="3" borderId="4" xfId="0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5" fontId="7" fillId="0" borderId="6" xfId="0" applyNumberFormat="1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165" fontId="6" fillId="0" borderId="1" xfId="0" applyNumberFormat="1" applyFont="1" applyBorder="1" applyAlignment="1">
      <alignment vertical="center"/>
    </xf>
    <xf numFmtId="166" fontId="6" fillId="0" borderId="4" xfId="0" applyNumberFormat="1" applyFont="1" applyBorder="1" applyAlignment="1">
      <alignment vertical="center"/>
    </xf>
    <xf numFmtId="166" fontId="6" fillId="0" borderId="1" xfId="0" applyNumberFormat="1" applyFont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165" fontId="6" fillId="2" borderId="1" xfId="0" applyNumberFormat="1" applyFont="1" applyFill="1" applyBorder="1" applyAlignment="1">
      <alignment vertical="center" wrapText="1"/>
    </xf>
    <xf numFmtId="165" fontId="6" fillId="2" borderId="3" xfId="0" applyNumberFormat="1" applyFont="1" applyFill="1" applyBorder="1" applyAlignment="1">
      <alignment vertical="center" wrapText="1"/>
    </xf>
    <xf numFmtId="165" fontId="7" fillId="3" borderId="11" xfId="0" applyNumberFormat="1" applyFont="1" applyFill="1" applyBorder="1" applyAlignment="1">
      <alignment vertical="center"/>
    </xf>
    <xf numFmtId="165" fontId="6" fillId="3" borderId="11" xfId="0" applyNumberFormat="1" applyFont="1" applyFill="1" applyBorder="1" applyAlignment="1">
      <alignment vertical="center"/>
    </xf>
    <xf numFmtId="166" fontId="6" fillId="3" borderId="9" xfId="0" applyNumberFormat="1" applyFont="1" applyFill="1" applyBorder="1" applyAlignment="1">
      <alignment vertical="center"/>
    </xf>
    <xf numFmtId="165" fontId="7" fillId="3" borderId="13" xfId="0" applyNumberFormat="1" applyFont="1" applyFill="1" applyBorder="1" applyAlignment="1">
      <alignment vertical="center"/>
    </xf>
    <xf numFmtId="166" fontId="6" fillId="3" borderId="11" xfId="0" applyNumberFormat="1" applyFont="1" applyFill="1" applyBorder="1" applyAlignment="1">
      <alignment vertical="center"/>
    </xf>
    <xf numFmtId="0" fontId="0" fillId="2" borderId="11" xfId="0" applyFill="1" applyBorder="1"/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wrapText="1"/>
    </xf>
    <xf numFmtId="0" fontId="7" fillId="0" borderId="0" xfId="0" applyFont="1" applyAlignment="1">
      <alignment wrapText="1"/>
    </xf>
    <xf numFmtId="165" fontId="7" fillId="0" borderId="14" xfId="0" applyNumberFormat="1" applyFont="1" applyBorder="1"/>
    <xf numFmtId="166" fontId="7" fillId="0" borderId="14" xfId="1" applyNumberFormat="1" applyFont="1" applyBorder="1"/>
    <xf numFmtId="3" fontId="7" fillId="0" borderId="14" xfId="0" applyNumberFormat="1" applyFont="1" applyBorder="1"/>
    <xf numFmtId="0" fontId="7" fillId="0" borderId="14" xfId="0" applyFont="1" applyBorder="1"/>
    <xf numFmtId="0" fontId="7" fillId="3" borderId="11" xfId="0" applyFont="1" applyFill="1" applyBorder="1"/>
    <xf numFmtId="0" fontId="6" fillId="3" borderId="2" xfId="0" applyFont="1" applyFill="1" applyBorder="1" applyAlignment="1">
      <alignment wrapText="1"/>
    </xf>
    <xf numFmtId="165" fontId="7" fillId="3" borderId="1" xfId="0" applyNumberFormat="1" applyFont="1" applyFill="1" applyBorder="1"/>
    <xf numFmtId="165" fontId="6" fillId="3" borderId="1" xfId="0" applyNumberFormat="1" applyFont="1" applyFill="1" applyBorder="1"/>
    <xf numFmtId="166" fontId="6" fillId="3" borderId="1" xfId="0" applyNumberFormat="1" applyFont="1" applyFill="1" applyBorder="1"/>
    <xf numFmtId="0" fontId="7" fillId="2" borderId="1" xfId="0" applyFont="1" applyFill="1" applyBorder="1"/>
    <xf numFmtId="0" fontId="7" fillId="2" borderId="2" xfId="0" applyFont="1" applyFill="1" applyBorder="1" applyAlignment="1">
      <alignment wrapText="1"/>
    </xf>
    <xf numFmtId="165" fontId="7" fillId="2" borderId="1" xfId="0" applyNumberFormat="1" applyFont="1" applyFill="1" applyBorder="1"/>
    <xf numFmtId="165" fontId="6" fillId="2" borderId="1" xfId="0" applyNumberFormat="1" applyFont="1" applyFill="1" applyBorder="1"/>
    <xf numFmtId="166" fontId="6" fillId="2" borderId="1" xfId="0" applyNumberFormat="1" applyFont="1" applyFill="1" applyBorder="1"/>
    <xf numFmtId="166" fontId="7" fillId="0" borderId="14" xfId="1" applyNumberFormat="1" applyFont="1" applyBorder="1" applyAlignment="1">
      <alignment vertical="center"/>
    </xf>
    <xf numFmtId="0" fontId="7" fillId="0" borderId="0" xfId="0" applyFont="1"/>
    <xf numFmtId="0" fontId="6" fillId="3" borderId="4" xfId="0" applyFont="1" applyFill="1" applyBorder="1" applyAlignment="1">
      <alignment wrapText="1"/>
    </xf>
    <xf numFmtId="0" fontId="6" fillId="3" borderId="4" xfId="0" applyFont="1" applyFill="1" applyBorder="1"/>
    <xf numFmtId="0" fontId="12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164" fontId="0" fillId="0" borderId="1" xfId="0" applyNumberForma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0" fillId="0" borderId="14" xfId="0" applyNumberForma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64" fontId="0" fillId="0" borderId="14" xfId="0" applyNumberFormat="1" applyBorder="1" applyAlignment="1">
      <alignment vertical="center"/>
    </xf>
    <xf numFmtId="0" fontId="12" fillId="0" borderId="0" xfId="0" applyFont="1"/>
    <xf numFmtId="165" fontId="0" fillId="0" borderId="14" xfId="0" applyNumberFormat="1" applyBorder="1"/>
    <xf numFmtId="0" fontId="2" fillId="4" borderId="0" xfId="0" applyFont="1" applyFill="1"/>
    <xf numFmtId="165" fontId="2" fillId="4" borderId="14" xfId="0" applyNumberFormat="1" applyFont="1" applyFill="1" applyBorder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164" fontId="0" fillId="0" borderId="11" xfId="0" applyNumberFormat="1" applyBorder="1" applyAlignment="1">
      <alignment vertical="center"/>
    </xf>
    <xf numFmtId="0" fontId="12" fillId="0" borderId="2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164" fontId="0" fillId="0" borderId="1" xfId="0" applyNumberForma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709B8-23C7-4AEF-8061-67C398F52039}">
  <sheetPr>
    <tabColor rgb="FFC00000"/>
  </sheetPr>
  <dimension ref="A1:W46"/>
  <sheetViews>
    <sheetView showGridLines="0" tabSelected="1" zoomScale="75" zoomScaleNormal="75" workbookViewId="0">
      <pane xSplit="3" ySplit="6" topLeftCell="D7" activePane="bottomRight" state="frozen"/>
      <selection activeCell="E94" sqref="E94:E116"/>
      <selection pane="topRight" activeCell="E94" sqref="E94:E116"/>
      <selection pane="bottomLeft" activeCell="E94" sqref="E94:E116"/>
      <selection pane="bottomRight" activeCell="Q35" sqref="Q35"/>
    </sheetView>
  </sheetViews>
  <sheetFormatPr defaultColWidth="8.54296875" defaultRowHeight="14.5" x14ac:dyDescent="0.35"/>
  <cols>
    <col min="1" max="1" width="3.54296875" style="1" customWidth="1"/>
    <col min="2" max="2" width="8.54296875" customWidth="1"/>
    <col min="3" max="3" width="31.453125" customWidth="1"/>
    <col min="4" max="4" width="66.26953125" customWidth="1"/>
    <col min="5" max="6" width="16" customWidth="1"/>
    <col min="7" max="7" width="10.453125" customWidth="1"/>
    <col min="8" max="8" width="9.54296875" customWidth="1"/>
    <col min="9" max="9" width="2.54296875" customWidth="1"/>
    <col min="10" max="11" width="16" customWidth="1"/>
    <col min="12" max="13" width="9.54296875" customWidth="1"/>
    <col min="14" max="14" width="2.54296875" customWidth="1"/>
    <col min="16" max="16" width="27.453125" bestFit="1" customWidth="1"/>
    <col min="17" max="17" width="15.453125" customWidth="1"/>
    <col min="18" max="18" width="16.54296875" customWidth="1"/>
    <col min="19" max="20" width="9.54296875" customWidth="1"/>
    <col min="21" max="21" width="3.453125" customWidth="1"/>
    <col min="23" max="23" width="21.453125" style="32" bestFit="1" customWidth="1"/>
    <col min="24" max="24" width="16.54296875" customWidth="1"/>
    <col min="25" max="25" width="13.54296875" customWidth="1"/>
  </cols>
  <sheetData>
    <row r="1" spans="1:13" x14ac:dyDescent="0.35">
      <c r="B1" s="2" t="s">
        <v>0</v>
      </c>
      <c r="C1" s="2" t="s">
        <v>164</v>
      </c>
      <c r="D1" s="3"/>
    </row>
    <row r="2" spans="1:13" x14ac:dyDescent="0.35">
      <c r="B2" s="2"/>
    </row>
    <row r="3" spans="1:13" x14ac:dyDescent="0.35">
      <c r="B3" s="4" t="s">
        <v>1</v>
      </c>
      <c r="C3" s="5"/>
      <c r="D3" s="5"/>
      <c r="E3" s="5"/>
      <c r="F3" s="5"/>
      <c r="G3" s="5"/>
      <c r="H3" s="5"/>
      <c r="J3" s="5"/>
      <c r="K3" s="5"/>
      <c r="L3" s="5"/>
      <c r="M3" s="5"/>
    </row>
    <row r="4" spans="1:13" x14ac:dyDescent="0.35">
      <c r="A4" s="6"/>
      <c r="B4" s="7" t="s">
        <v>2</v>
      </c>
      <c r="C4" s="8" t="s">
        <v>3</v>
      </c>
      <c r="D4" s="9" t="s">
        <v>4</v>
      </c>
      <c r="E4" s="10" t="s">
        <v>5</v>
      </c>
      <c r="F4" s="11"/>
      <c r="G4" s="11"/>
      <c r="H4" s="12"/>
      <c r="I4" s="13"/>
      <c r="J4" s="10" t="s">
        <v>6</v>
      </c>
      <c r="K4" s="11"/>
      <c r="L4" s="11"/>
      <c r="M4" s="12"/>
    </row>
    <row r="5" spans="1:13" ht="52" x14ac:dyDescent="0.35">
      <c r="A5" s="6"/>
      <c r="B5" s="14"/>
      <c r="C5" s="15"/>
      <c r="D5" s="16"/>
      <c r="E5" s="17" t="s">
        <v>7</v>
      </c>
      <c r="F5" s="18" t="s">
        <v>8</v>
      </c>
      <c r="G5" s="124" t="s">
        <v>9</v>
      </c>
      <c r="H5" s="125"/>
      <c r="I5" s="19"/>
      <c r="J5" s="17" t="str">
        <f>E5</f>
        <v>This year (Supplementary Estimates budget sought)</v>
      </c>
      <c r="K5" s="18" t="str">
        <f t="shared" ref="K5:L5" si="0">F5</f>
        <v>This year (Main Estimates budget approved)</v>
      </c>
      <c r="L5" s="124" t="str">
        <f t="shared" si="0"/>
        <v>Change from this year's Main Estimates</v>
      </c>
      <c r="M5" s="125"/>
    </row>
    <row r="6" spans="1:13" s="32" customFormat="1" x14ac:dyDescent="0.35">
      <c r="A6" s="1"/>
      <c r="B6" s="20"/>
      <c r="C6" s="21"/>
      <c r="D6" s="22"/>
      <c r="E6" s="23"/>
      <c r="F6" s="24" t="s">
        <v>10</v>
      </c>
      <c r="G6" s="25"/>
      <c r="H6" s="26" t="s">
        <v>11</v>
      </c>
      <c r="I6" s="27"/>
      <c r="J6" s="28"/>
      <c r="K6" s="29" t="s">
        <v>10</v>
      </c>
      <c r="L6" s="30"/>
      <c r="M6" s="31" t="s">
        <v>11</v>
      </c>
    </row>
    <row r="7" spans="1:13" s="32" customFormat="1" x14ac:dyDescent="0.35">
      <c r="A7" s="1"/>
      <c r="B7" s="33" t="s">
        <v>12</v>
      </c>
      <c r="C7" s="34" t="s">
        <v>174</v>
      </c>
      <c r="D7" s="35" t="s">
        <v>13</v>
      </c>
      <c r="E7" s="36">
        <v>12038.4</v>
      </c>
      <c r="F7" s="36">
        <v>12026.8</v>
      </c>
      <c r="G7" s="36">
        <f t="shared" ref="G7:G11" si="1">E7-F7</f>
        <v>11.600000000000364</v>
      </c>
      <c r="H7" s="37">
        <f t="shared" ref="H7:H11" si="2">IFERROR(G7/F7,0)</f>
        <v>9.6451258855226362E-4</v>
      </c>
      <c r="I7" s="27"/>
      <c r="J7" s="36">
        <v>123.1</v>
      </c>
      <c r="K7" s="36">
        <v>123.1</v>
      </c>
      <c r="L7" s="36">
        <f t="shared" ref="L7:L11" si="3">J7-K7</f>
        <v>0</v>
      </c>
      <c r="M7" s="38">
        <f t="shared" ref="M7:M11" si="4">IFERROR(L7/K7,0)</f>
        <v>0</v>
      </c>
    </row>
    <row r="8" spans="1:13" x14ac:dyDescent="0.35">
      <c r="B8" s="33"/>
      <c r="C8" s="34"/>
      <c r="D8" s="35" t="s">
        <v>14</v>
      </c>
      <c r="E8" s="36">
        <v>594</v>
      </c>
      <c r="F8" s="36">
        <v>820.30000000000109</v>
      </c>
      <c r="G8" s="36">
        <f t="shared" si="1"/>
        <v>-226.30000000000109</v>
      </c>
      <c r="H8" s="37">
        <f t="shared" si="2"/>
        <v>-0.27587467999512472</v>
      </c>
      <c r="I8" s="27"/>
      <c r="J8" s="36">
        <v>458.9</v>
      </c>
      <c r="K8" s="36">
        <v>512.1</v>
      </c>
      <c r="L8" s="36">
        <f t="shared" si="3"/>
        <v>-53.200000000000045</v>
      </c>
      <c r="M8" s="38">
        <f t="shared" si="4"/>
        <v>-0.10388595977348182</v>
      </c>
    </row>
    <row r="9" spans="1:13" x14ac:dyDescent="0.35">
      <c r="B9" s="33"/>
      <c r="C9" s="34"/>
      <c r="D9" s="34" t="s">
        <v>15</v>
      </c>
      <c r="E9" s="36">
        <v>1453.7</v>
      </c>
      <c r="F9" s="36">
        <v>1444</v>
      </c>
      <c r="G9" s="36">
        <f t="shared" si="1"/>
        <v>9.7000000000000455</v>
      </c>
      <c r="H9" s="37">
        <f t="shared" si="2"/>
        <v>6.7174515235457382E-3</v>
      </c>
      <c r="I9" s="27"/>
      <c r="J9" s="36">
        <v>221.6</v>
      </c>
      <c r="K9" s="36">
        <v>220.8</v>
      </c>
      <c r="L9" s="36">
        <f t="shared" si="3"/>
        <v>0.79999999999998295</v>
      </c>
      <c r="M9" s="38">
        <f t="shared" si="4"/>
        <v>3.6231884057970239E-3</v>
      </c>
    </row>
    <row r="10" spans="1:13" x14ac:dyDescent="0.35">
      <c r="B10" s="33"/>
      <c r="C10" s="34"/>
      <c r="D10" s="35" t="s">
        <v>16</v>
      </c>
      <c r="E10" s="36">
        <v>328.3</v>
      </c>
      <c r="F10" s="36">
        <v>295.89999999999998</v>
      </c>
      <c r="G10" s="36">
        <f t="shared" si="1"/>
        <v>32.400000000000034</v>
      </c>
      <c r="H10" s="37">
        <f t="shared" si="2"/>
        <v>0.10949645150388657</v>
      </c>
      <c r="I10" s="27"/>
      <c r="J10" s="36">
        <v>150.5</v>
      </c>
      <c r="K10" s="36">
        <v>151.19999999999999</v>
      </c>
      <c r="L10" s="36">
        <f t="shared" si="3"/>
        <v>-0.69999999999998863</v>
      </c>
      <c r="M10" s="38">
        <f t="shared" si="4"/>
        <v>-4.6296296296295548E-3</v>
      </c>
    </row>
    <row r="11" spans="1:13" x14ac:dyDescent="0.35">
      <c r="B11" s="33"/>
      <c r="C11" s="34"/>
      <c r="D11" s="35" t="s">
        <v>17</v>
      </c>
      <c r="E11" s="36">
        <v>215.7</v>
      </c>
      <c r="F11" s="36">
        <v>160.9</v>
      </c>
      <c r="G11" s="36">
        <f t="shared" si="1"/>
        <v>54.799999999999983</v>
      </c>
      <c r="H11" s="37">
        <f t="shared" si="2"/>
        <v>0.34058421379738957</v>
      </c>
      <c r="I11" s="27"/>
      <c r="J11" s="36">
        <v>33.4</v>
      </c>
      <c r="K11" s="36">
        <v>14</v>
      </c>
      <c r="L11" s="36">
        <f t="shared" si="3"/>
        <v>19.399999999999999</v>
      </c>
      <c r="M11" s="38">
        <f t="shared" si="4"/>
        <v>1.3857142857142857</v>
      </c>
    </row>
    <row r="12" spans="1:13" x14ac:dyDescent="0.35">
      <c r="B12" s="39"/>
      <c r="C12" s="5"/>
      <c r="D12" s="40"/>
      <c r="E12" s="36"/>
      <c r="F12" s="36"/>
      <c r="G12" s="36"/>
      <c r="H12" s="37"/>
      <c r="I12" s="27"/>
      <c r="J12" s="36"/>
      <c r="K12" s="41"/>
      <c r="L12" s="36"/>
      <c r="M12" s="38"/>
    </row>
    <row r="13" spans="1:13" x14ac:dyDescent="0.35">
      <c r="B13" s="42" t="s">
        <v>18</v>
      </c>
      <c r="C13" s="43" t="s">
        <v>19</v>
      </c>
      <c r="D13" s="44"/>
      <c r="E13" s="45">
        <f>SUM(E7:E12)</f>
        <v>14630.1</v>
      </c>
      <c r="F13" s="45">
        <f>SUM(F7:F12)</f>
        <v>14747.9</v>
      </c>
      <c r="G13" s="45">
        <f>E13-F13</f>
        <v>-117.79999999999927</v>
      </c>
      <c r="H13" s="46">
        <f>IFERROR(G13/F13,0)</f>
        <v>-7.9875778924456547E-3</v>
      </c>
      <c r="I13" s="27"/>
      <c r="J13" s="45">
        <f>SUM(J7:J12)</f>
        <v>987.5</v>
      </c>
      <c r="K13" s="45">
        <f>SUM(K7:K12)</f>
        <v>1021.2</v>
      </c>
      <c r="L13" s="45">
        <f>J13-K13</f>
        <v>-33.700000000000045</v>
      </c>
      <c r="M13" s="47">
        <f>IFERROR(L13/K13,0)</f>
        <v>-3.3000391696043914E-2</v>
      </c>
    </row>
    <row r="14" spans="1:13" x14ac:dyDescent="0.35">
      <c r="B14" s="48"/>
      <c r="C14" s="49"/>
      <c r="D14" s="50"/>
      <c r="E14" s="51"/>
      <c r="F14" s="51"/>
      <c r="G14" s="52"/>
      <c r="H14" s="53"/>
      <c r="I14" s="27"/>
      <c r="J14" s="51"/>
      <c r="K14" s="54"/>
      <c r="L14" s="52"/>
      <c r="M14" s="55"/>
    </row>
    <row r="15" spans="1:13" x14ac:dyDescent="0.35">
      <c r="B15" s="33" t="s">
        <v>20</v>
      </c>
      <c r="C15" s="34" t="s">
        <v>178</v>
      </c>
      <c r="D15" s="16" t="s">
        <v>21</v>
      </c>
      <c r="E15" s="36">
        <v>2012.1</v>
      </c>
      <c r="F15" s="36">
        <v>1984.4999999999995</v>
      </c>
      <c r="G15" s="36">
        <f t="shared" ref="G15:G24" si="5">E15-F15</f>
        <v>27.600000000000364</v>
      </c>
      <c r="H15" s="37">
        <f t="shared" ref="H15:H24" si="6">IFERROR(G15/F15,0)</f>
        <v>1.3907785336356952E-2</v>
      </c>
      <c r="I15" s="27"/>
      <c r="J15" s="36">
        <v>80.800000000000011</v>
      </c>
      <c r="K15" s="36">
        <v>114.4</v>
      </c>
      <c r="L15" s="36">
        <f t="shared" ref="L15:L24" si="7">J15-K15</f>
        <v>-33.599999999999994</v>
      </c>
      <c r="M15" s="38">
        <f t="shared" ref="M15:M24" si="8">IFERROR(L15/K15,0)</f>
        <v>-0.29370629370629364</v>
      </c>
    </row>
    <row r="16" spans="1:13" x14ac:dyDescent="0.35">
      <c r="B16" s="56"/>
      <c r="C16" s="34"/>
      <c r="D16" s="35" t="s">
        <v>22</v>
      </c>
      <c r="E16" s="36">
        <v>-3508.6000000000004</v>
      </c>
      <c r="F16" s="36">
        <v>-3869.9</v>
      </c>
      <c r="G16" s="36">
        <f t="shared" si="5"/>
        <v>361.29999999999973</v>
      </c>
      <c r="H16" s="37">
        <f t="shared" si="6"/>
        <v>-9.3361585570686509E-2</v>
      </c>
      <c r="I16" s="27"/>
      <c r="J16" s="36">
        <v>0</v>
      </c>
      <c r="K16" s="36">
        <v>0</v>
      </c>
      <c r="L16" s="36">
        <f t="shared" si="7"/>
        <v>0</v>
      </c>
      <c r="M16" s="38">
        <f t="shared" si="8"/>
        <v>0</v>
      </c>
    </row>
    <row r="17" spans="2:15" x14ac:dyDescent="0.35">
      <c r="B17" s="33"/>
      <c r="C17" s="34"/>
      <c r="D17" s="35" t="s">
        <v>23</v>
      </c>
      <c r="E17" s="36">
        <v>-2331.1999999999998</v>
      </c>
      <c r="F17" s="36">
        <v>-1230.3</v>
      </c>
      <c r="G17" s="36">
        <f t="shared" si="5"/>
        <v>-1100.8999999999999</v>
      </c>
      <c r="H17" s="37">
        <f t="shared" si="6"/>
        <v>0.89482240104039656</v>
      </c>
      <c r="I17" s="27"/>
      <c r="J17" s="36">
        <v>0</v>
      </c>
      <c r="K17" s="36">
        <v>0</v>
      </c>
      <c r="L17" s="36">
        <f t="shared" si="7"/>
        <v>0</v>
      </c>
      <c r="M17" s="38">
        <f t="shared" si="8"/>
        <v>0</v>
      </c>
    </row>
    <row r="18" spans="2:15" x14ac:dyDescent="0.35">
      <c r="B18" s="56"/>
      <c r="C18" s="34"/>
      <c r="D18" s="35" t="s">
        <v>24</v>
      </c>
      <c r="E18" s="36">
        <v>-1087.3</v>
      </c>
      <c r="F18" s="36">
        <v>-725.9</v>
      </c>
      <c r="G18" s="36">
        <f t="shared" si="5"/>
        <v>-361.4</v>
      </c>
      <c r="H18" s="37">
        <f t="shared" si="6"/>
        <v>0.4978647196583551</v>
      </c>
      <c r="I18" s="27"/>
      <c r="J18" s="36">
        <v>0</v>
      </c>
      <c r="K18" s="36">
        <v>0</v>
      </c>
      <c r="L18" s="36">
        <f t="shared" si="7"/>
        <v>0</v>
      </c>
      <c r="M18" s="38">
        <f t="shared" si="8"/>
        <v>0</v>
      </c>
    </row>
    <row r="19" spans="2:15" x14ac:dyDescent="0.35">
      <c r="B19" s="56"/>
      <c r="C19" s="34"/>
      <c r="D19" s="35" t="s">
        <v>179</v>
      </c>
      <c r="E19" s="36">
        <v>3588</v>
      </c>
      <c r="F19" s="36">
        <v>3588</v>
      </c>
      <c r="G19" s="36">
        <f>E19-F19</f>
        <v>0</v>
      </c>
      <c r="H19" s="37">
        <f>IFERROR(G19/F19,0)</f>
        <v>0</v>
      </c>
      <c r="I19" s="27"/>
      <c r="J19" s="36">
        <v>0</v>
      </c>
      <c r="K19" s="36">
        <v>0</v>
      </c>
      <c r="L19" s="36">
        <f>J19-K19</f>
        <v>0</v>
      </c>
      <c r="M19" s="38">
        <f>IFERROR(L19/K19,0)</f>
        <v>0</v>
      </c>
      <c r="O19" s="57"/>
    </row>
    <row r="20" spans="2:15" x14ac:dyDescent="0.35">
      <c r="B20" s="56"/>
      <c r="C20" s="34"/>
      <c r="D20" s="35" t="s">
        <v>25</v>
      </c>
      <c r="E20" s="36">
        <v>386.9</v>
      </c>
      <c r="F20" s="36">
        <v>399.3</v>
      </c>
      <c r="G20" s="36">
        <f>E20-F20</f>
        <v>-12.400000000000034</v>
      </c>
      <c r="H20" s="37">
        <f>IFERROR(G20/F20,0)</f>
        <v>-3.1054345103931964E-2</v>
      </c>
      <c r="I20" s="27"/>
      <c r="J20" s="36">
        <v>0</v>
      </c>
      <c r="K20" s="36">
        <v>0</v>
      </c>
      <c r="L20" s="36">
        <f>J20-K20</f>
        <v>0</v>
      </c>
      <c r="M20" s="38">
        <f>IFERROR(L20/K20,0)</f>
        <v>0</v>
      </c>
      <c r="O20" s="57"/>
    </row>
    <row r="21" spans="2:15" x14ac:dyDescent="0.35">
      <c r="B21" s="56"/>
      <c r="C21" s="34"/>
      <c r="D21" s="35" t="s">
        <v>26</v>
      </c>
      <c r="E21" s="36">
        <v>154.19999999999999</v>
      </c>
      <c r="F21" s="36">
        <v>160.69999999999999</v>
      </c>
      <c r="G21" s="36">
        <f>E21-F21</f>
        <v>-6.5</v>
      </c>
      <c r="H21" s="37">
        <f>IFERROR(G21/F21,0)</f>
        <v>-4.044803982576229E-2</v>
      </c>
      <c r="I21" s="27"/>
      <c r="J21" s="36">
        <v>75</v>
      </c>
      <c r="K21" s="36">
        <v>75</v>
      </c>
      <c r="L21" s="36">
        <f>J21-K21</f>
        <v>0</v>
      </c>
      <c r="M21" s="38">
        <f>IFERROR(L21/K21,0)</f>
        <v>0</v>
      </c>
      <c r="O21" s="57"/>
    </row>
    <row r="22" spans="2:15" x14ac:dyDescent="0.35">
      <c r="B22" s="56" t="s">
        <v>27</v>
      </c>
      <c r="C22" s="34"/>
      <c r="D22" s="35" t="s">
        <v>28</v>
      </c>
      <c r="E22" s="36">
        <v>201.9</v>
      </c>
      <c r="F22" s="36">
        <v>201</v>
      </c>
      <c r="G22" s="36">
        <f>E22-F22</f>
        <v>0.90000000000000568</v>
      </c>
      <c r="H22" s="37">
        <f>IFERROR(G22/F22,0)</f>
        <v>4.4776119402985355E-3</v>
      </c>
      <c r="I22" s="27"/>
      <c r="J22" s="36">
        <v>34.6</v>
      </c>
      <c r="K22" s="36">
        <v>34.599999999999994</v>
      </c>
      <c r="L22" s="36">
        <f>J22-K22</f>
        <v>0</v>
      </c>
      <c r="M22" s="38">
        <f>IFERROR(L22/K22,0)</f>
        <v>0</v>
      </c>
      <c r="O22" s="57"/>
    </row>
    <row r="23" spans="2:15" x14ac:dyDescent="0.35">
      <c r="B23" s="56"/>
      <c r="C23" s="34"/>
      <c r="D23" s="35" t="s">
        <v>29</v>
      </c>
      <c r="E23" s="36">
        <v>1363</v>
      </c>
      <c r="F23" s="36">
        <v>1322.4</v>
      </c>
      <c r="G23" s="36">
        <f t="shared" si="5"/>
        <v>40.599999999999909</v>
      </c>
      <c r="H23" s="37">
        <f t="shared" si="6"/>
        <v>3.0701754385964841E-2</v>
      </c>
      <c r="I23" s="27"/>
      <c r="J23" s="36">
        <v>148.80000000000001</v>
      </c>
      <c r="K23" s="36">
        <v>179</v>
      </c>
      <c r="L23" s="36">
        <f t="shared" si="7"/>
        <v>-30.199999999999989</v>
      </c>
      <c r="M23" s="38">
        <f t="shared" si="8"/>
        <v>-0.16871508379888261</v>
      </c>
      <c r="O23" s="57"/>
    </row>
    <row r="24" spans="2:15" x14ac:dyDescent="0.35">
      <c r="B24" s="56"/>
      <c r="C24" s="34"/>
      <c r="D24" s="35" t="s">
        <v>30</v>
      </c>
      <c r="E24" s="36">
        <v>719.6</v>
      </c>
      <c r="F24" s="36">
        <v>716.7</v>
      </c>
      <c r="G24" s="36">
        <f t="shared" si="5"/>
        <v>2.8999999999999773</v>
      </c>
      <c r="H24" s="37">
        <f t="shared" si="6"/>
        <v>4.0463234268173255E-3</v>
      </c>
      <c r="I24" s="27"/>
      <c r="J24" s="36">
        <v>162.5</v>
      </c>
      <c r="K24" s="36">
        <v>171.8</v>
      </c>
      <c r="L24" s="36">
        <f t="shared" si="7"/>
        <v>-9.3000000000000114</v>
      </c>
      <c r="M24" s="38">
        <f t="shared" si="8"/>
        <v>-5.4132712456344649E-2</v>
      </c>
      <c r="O24" s="57"/>
    </row>
    <row r="25" spans="2:15" x14ac:dyDescent="0.35">
      <c r="B25" s="56"/>
      <c r="C25" s="34"/>
      <c r="D25" s="35"/>
      <c r="E25" s="36"/>
      <c r="F25" s="36"/>
      <c r="G25" s="36"/>
      <c r="H25" s="37"/>
      <c r="I25" s="27"/>
      <c r="J25" s="36"/>
      <c r="K25" s="41"/>
      <c r="L25" s="36"/>
      <c r="M25" s="38"/>
      <c r="O25" s="57"/>
    </row>
    <row r="26" spans="2:15" x14ac:dyDescent="0.35">
      <c r="B26" s="33"/>
      <c r="C26" s="58" t="s">
        <v>19</v>
      </c>
      <c r="D26" s="44"/>
      <c r="E26" s="45">
        <f>SUM(E15:E25)</f>
        <v>1498.6</v>
      </c>
      <c r="F26" s="45">
        <f>SUM(F15:F25)</f>
        <v>2546.4999999999991</v>
      </c>
      <c r="G26" s="45">
        <f>E26-F26</f>
        <v>-1047.8999999999992</v>
      </c>
      <c r="H26" s="46">
        <f>IFERROR(G26/F26,0)</f>
        <v>-0.41150598861181997</v>
      </c>
      <c r="I26" s="27"/>
      <c r="J26" s="45">
        <f>SUM(J15:J25)</f>
        <v>501.70000000000005</v>
      </c>
      <c r="K26" s="59">
        <f>SUM(K15:K25)</f>
        <v>574.79999999999995</v>
      </c>
      <c r="L26" s="45">
        <f>J26-K26</f>
        <v>-73.099999999999909</v>
      </c>
      <c r="M26" s="47">
        <f>IFERROR(L26/K26,0)</f>
        <v>-0.12717466945024342</v>
      </c>
      <c r="O26" s="57"/>
    </row>
    <row r="27" spans="2:15" x14ac:dyDescent="0.35">
      <c r="B27" s="48"/>
      <c r="C27" s="49"/>
      <c r="D27" s="50"/>
      <c r="E27" s="51"/>
      <c r="F27" s="51"/>
      <c r="G27" s="52"/>
      <c r="H27" s="53"/>
      <c r="I27" s="27"/>
      <c r="J27" s="51"/>
      <c r="K27" s="54"/>
      <c r="L27" s="52"/>
      <c r="M27" s="55"/>
      <c r="O27" s="57"/>
    </row>
    <row r="28" spans="2:15" x14ac:dyDescent="0.35">
      <c r="B28" s="33" t="s">
        <v>31</v>
      </c>
      <c r="C28" s="34" t="s">
        <v>175</v>
      </c>
      <c r="D28" s="35" t="s">
        <v>32</v>
      </c>
      <c r="E28" s="36">
        <v>1209.8</v>
      </c>
      <c r="F28" s="36">
        <f>1160.6+13.7</f>
        <v>1174.3</v>
      </c>
      <c r="G28" s="36">
        <f>E28-F28</f>
        <v>35.5</v>
      </c>
      <c r="H28" s="37">
        <f>IFERROR(G28/F28,0)</f>
        <v>3.023077578131653E-2</v>
      </c>
      <c r="I28" s="27"/>
      <c r="J28" s="36">
        <v>2.5</v>
      </c>
      <c r="K28" s="36">
        <v>-450.5</v>
      </c>
      <c r="L28" s="36">
        <f>J28-K28</f>
        <v>453</v>
      </c>
      <c r="M28" s="38">
        <f>IFERROR(L28/K28,0)</f>
        <v>-1.0055493895671477</v>
      </c>
      <c r="O28" s="57"/>
    </row>
    <row r="29" spans="2:15" x14ac:dyDescent="0.35">
      <c r="B29" s="33"/>
      <c r="C29" s="34"/>
      <c r="D29" s="35" t="s">
        <v>33</v>
      </c>
      <c r="E29" s="36">
        <v>220.4</v>
      </c>
      <c r="F29" s="36">
        <v>221.2</v>
      </c>
      <c r="G29" s="36">
        <f t="shared" ref="G29" si="9">E29-F29</f>
        <v>-0.79999999999998295</v>
      </c>
      <c r="H29" s="37">
        <f t="shared" ref="H29" si="10">IFERROR(G29/F29,0)</f>
        <v>-3.6166365280288562E-3</v>
      </c>
      <c r="I29" s="27"/>
      <c r="J29" s="36">
        <v>68.8</v>
      </c>
      <c r="K29" s="36">
        <v>159.19999999999999</v>
      </c>
      <c r="L29" s="36">
        <f t="shared" ref="L29" si="11">J29-K29</f>
        <v>-90.399999999999991</v>
      </c>
      <c r="M29" s="38">
        <f t="shared" ref="M29" si="12">IFERROR(L29/K29,0)</f>
        <v>-0.56783919597989951</v>
      </c>
      <c r="O29" s="57"/>
    </row>
    <row r="30" spans="2:15" x14ac:dyDescent="0.35">
      <c r="B30" s="33"/>
      <c r="C30" s="34"/>
      <c r="D30" s="35" t="s">
        <v>176</v>
      </c>
      <c r="E30" s="36">
        <v>646.9</v>
      </c>
      <c r="F30" s="36">
        <v>642.4</v>
      </c>
      <c r="G30" s="36">
        <f>E30-F30</f>
        <v>4.5</v>
      </c>
      <c r="H30" s="37">
        <f>IFERROR(G30/F30,0)</f>
        <v>7.0049813200498134E-3</v>
      </c>
      <c r="I30" s="27"/>
      <c r="J30" s="36">
        <v>90.5</v>
      </c>
      <c r="K30" s="36">
        <v>108.6</v>
      </c>
      <c r="L30" s="36">
        <f>J30-K30</f>
        <v>-18.099999999999994</v>
      </c>
      <c r="M30" s="38">
        <f>IFERROR(L30/K30,0)</f>
        <v>-0.16666666666666663</v>
      </c>
      <c r="O30" s="57"/>
    </row>
    <row r="31" spans="2:15" x14ac:dyDescent="0.35">
      <c r="B31" s="33"/>
      <c r="D31" s="35" t="s">
        <v>34</v>
      </c>
      <c r="E31" s="36">
        <v>18.5</v>
      </c>
      <c r="F31" s="36">
        <v>18.5</v>
      </c>
      <c r="G31" s="36">
        <f t="shared" ref="G31" si="13">E31-F31</f>
        <v>0</v>
      </c>
      <c r="H31" s="37">
        <f t="shared" ref="H31" si="14">IFERROR(G31/F31,0)</f>
        <v>0</v>
      </c>
      <c r="I31" s="27"/>
      <c r="J31" s="36">
        <v>0</v>
      </c>
      <c r="K31" s="36">
        <v>0</v>
      </c>
      <c r="L31" s="36">
        <f t="shared" ref="L31" si="15">J31-K31</f>
        <v>0</v>
      </c>
      <c r="M31" s="38">
        <f t="shared" ref="M31" si="16">IFERROR(L31/K31,0)</f>
        <v>0</v>
      </c>
      <c r="O31" s="57"/>
    </row>
    <row r="32" spans="2:15" x14ac:dyDescent="0.35">
      <c r="B32" s="33"/>
      <c r="C32" s="34"/>
      <c r="D32" s="35"/>
      <c r="E32" s="36"/>
      <c r="F32" s="36"/>
      <c r="G32" s="36"/>
      <c r="H32" s="37"/>
      <c r="I32" s="27"/>
      <c r="J32" s="36"/>
      <c r="K32" s="41">
        <v>0</v>
      </c>
      <c r="L32" s="36"/>
      <c r="M32" s="38"/>
    </row>
    <row r="33" spans="2:13" x14ac:dyDescent="0.35">
      <c r="B33" s="33"/>
      <c r="C33" s="43" t="s">
        <v>19</v>
      </c>
      <c r="D33" s="44"/>
      <c r="E33" s="45">
        <f>SUM(E28:E32)</f>
        <v>2095.6</v>
      </c>
      <c r="F33" s="45">
        <f>SUM(F28:F32)</f>
        <v>2056.4</v>
      </c>
      <c r="G33" s="45">
        <f>SUM(G28:G32)</f>
        <v>39.200000000000017</v>
      </c>
      <c r="H33" s="46">
        <f>IFERROR(G33/F33,0)</f>
        <v>1.9062439214160676E-2</v>
      </c>
      <c r="I33" s="27"/>
      <c r="J33" s="45">
        <f>SUM(J28:J32)</f>
        <v>161.80000000000001</v>
      </c>
      <c r="K33" s="45">
        <f>SUM(K28:K32)</f>
        <v>-182.70000000000002</v>
      </c>
      <c r="L33" s="45">
        <f>SUM(L28:L32)</f>
        <v>344.5</v>
      </c>
      <c r="M33" s="47">
        <f>IFERROR(L33/K33,0)</f>
        <v>-1.8856048166392991</v>
      </c>
    </row>
    <row r="34" spans="2:13" x14ac:dyDescent="0.35">
      <c r="B34" s="48"/>
      <c r="C34" s="49"/>
      <c r="D34" s="50"/>
      <c r="E34" s="51"/>
      <c r="F34" s="51"/>
      <c r="G34" s="52"/>
      <c r="H34" s="53"/>
      <c r="I34" s="27"/>
      <c r="J34" s="51"/>
      <c r="K34" s="54"/>
      <c r="L34" s="52"/>
      <c r="M34" s="55"/>
    </row>
    <row r="35" spans="2:13" x14ac:dyDescent="0.35">
      <c r="B35" s="33" t="s">
        <v>35</v>
      </c>
      <c r="C35" s="34" t="s">
        <v>177</v>
      </c>
      <c r="D35" s="35" t="s">
        <v>36</v>
      </c>
      <c r="E35" s="36">
        <v>45.4</v>
      </c>
      <c r="F35" s="36">
        <v>106.4</v>
      </c>
      <c r="G35" s="60">
        <f>E35-F35</f>
        <v>-61.000000000000007</v>
      </c>
      <c r="H35" s="37">
        <f t="shared" ref="H35" si="17">IFERROR(G35/F35,0)</f>
        <v>-0.57330827067669177</v>
      </c>
      <c r="I35" s="27"/>
      <c r="J35" s="36">
        <v>55.3</v>
      </c>
      <c r="K35" s="36">
        <v>54.4</v>
      </c>
      <c r="L35" s="36">
        <f>J35-K35</f>
        <v>0.89999999999999858</v>
      </c>
      <c r="M35" s="38">
        <f>IFERROR(L35/K35,0)</f>
        <v>1.6544117647058799E-2</v>
      </c>
    </row>
    <row r="36" spans="2:13" x14ac:dyDescent="0.35">
      <c r="B36" s="56"/>
      <c r="C36" s="5"/>
      <c r="D36" s="35"/>
      <c r="E36" s="36"/>
      <c r="F36" s="36"/>
      <c r="G36" s="36"/>
      <c r="H36" s="37"/>
      <c r="I36" s="27"/>
      <c r="J36" s="36"/>
      <c r="K36" s="41"/>
      <c r="L36" s="36"/>
      <c r="M36" s="38"/>
    </row>
    <row r="37" spans="2:13" x14ac:dyDescent="0.35">
      <c r="B37" s="42"/>
      <c r="C37" s="43" t="s">
        <v>19</v>
      </c>
      <c r="D37" s="44"/>
      <c r="E37" s="45">
        <f>SUM(E34:E35)</f>
        <v>45.4</v>
      </c>
      <c r="F37" s="45">
        <f>SUM(F34:F35)</f>
        <v>106.4</v>
      </c>
      <c r="G37" s="45">
        <f>SUM(G34:G35)</f>
        <v>-61.000000000000007</v>
      </c>
      <c r="H37" s="46">
        <f>IFERROR(G37/F37,0)</f>
        <v>-0.57330827067669177</v>
      </c>
      <c r="I37" s="27"/>
      <c r="J37" s="45">
        <f>SUM(J34:J35)</f>
        <v>55.3</v>
      </c>
      <c r="K37" s="59">
        <f>SUM(K34:K35)</f>
        <v>54.4</v>
      </c>
      <c r="L37" s="45">
        <f>SUM(L34:L35)</f>
        <v>0.89999999999999858</v>
      </c>
      <c r="M37" s="47">
        <f>IFERROR(L37/K37,0)</f>
        <v>1.6544117647058799E-2</v>
      </c>
    </row>
    <row r="38" spans="2:13" x14ac:dyDescent="0.35">
      <c r="B38" s="33" t="s">
        <v>37</v>
      </c>
      <c r="C38" s="34" t="s">
        <v>38</v>
      </c>
      <c r="D38" s="35" t="s">
        <v>39</v>
      </c>
      <c r="E38" s="36">
        <v>144.19999999999999</v>
      </c>
      <c r="F38" s="36">
        <v>133.9</v>
      </c>
      <c r="G38" s="36">
        <f>E38-F38</f>
        <v>10.299999999999983</v>
      </c>
      <c r="H38" s="37">
        <f>IFERROR(G38/F38,0)</f>
        <v>7.6923076923076789E-2</v>
      </c>
      <c r="I38" s="27"/>
      <c r="J38" s="36">
        <v>12.4</v>
      </c>
      <c r="K38" s="36">
        <v>12.8</v>
      </c>
      <c r="L38" s="36">
        <f>J38-K38</f>
        <v>-0.40000000000000036</v>
      </c>
      <c r="M38" s="38">
        <f>IFERROR(L38/K38,0)</f>
        <v>-3.1250000000000028E-2</v>
      </c>
    </row>
    <row r="39" spans="2:13" x14ac:dyDescent="0.35">
      <c r="B39" s="33"/>
      <c r="C39" s="34"/>
      <c r="D39" s="61"/>
      <c r="E39" s="36"/>
      <c r="F39" s="36"/>
      <c r="G39" s="36"/>
      <c r="H39" s="37"/>
      <c r="I39" s="27"/>
      <c r="J39" s="36"/>
      <c r="K39" s="41"/>
      <c r="L39" s="36"/>
      <c r="M39" s="38"/>
    </row>
    <row r="40" spans="2:13" x14ac:dyDescent="0.35">
      <c r="B40" s="33"/>
      <c r="C40" s="43" t="s">
        <v>19</v>
      </c>
      <c r="D40" s="44"/>
      <c r="E40" s="45">
        <f>SUM(E38:E39)</f>
        <v>144.19999999999999</v>
      </c>
      <c r="F40" s="45">
        <f>SUM(F38:F39)</f>
        <v>133.9</v>
      </c>
      <c r="G40" s="62">
        <f>E40-F40</f>
        <v>10.299999999999983</v>
      </c>
      <c r="H40" s="63">
        <f>IFERROR(G40/F40,0)</f>
        <v>7.6923076923076789E-2</v>
      </c>
      <c r="I40" s="27"/>
      <c r="J40" s="45">
        <f>SUM(J38:J39)</f>
        <v>12.4</v>
      </c>
      <c r="K40" s="45">
        <f>SUM(K38:K39)</f>
        <v>12.8</v>
      </c>
      <c r="L40" s="62">
        <f>J40-K40</f>
        <v>-0.40000000000000036</v>
      </c>
      <c r="M40" s="64">
        <f>IFERROR(L40/K40,0)</f>
        <v>-3.1250000000000028E-2</v>
      </c>
    </row>
    <row r="41" spans="2:13" x14ac:dyDescent="0.35">
      <c r="B41" s="48"/>
      <c r="C41" s="65"/>
      <c r="D41" s="66"/>
      <c r="E41" s="67"/>
      <c r="F41" s="67"/>
      <c r="G41" s="67"/>
      <c r="H41" s="53"/>
      <c r="I41" s="27"/>
      <c r="J41" s="67"/>
      <c r="K41" s="68"/>
      <c r="L41" s="67"/>
      <c r="M41" s="55"/>
    </row>
    <row r="42" spans="2:13" x14ac:dyDescent="0.35">
      <c r="B42" s="33" t="s">
        <v>40</v>
      </c>
      <c r="C42" s="5" t="s">
        <v>41</v>
      </c>
      <c r="D42" s="16" t="s">
        <v>42</v>
      </c>
      <c r="E42" s="36">
        <v>0</v>
      </c>
      <c r="F42" s="36">
        <v>133.30000000000001</v>
      </c>
      <c r="G42" s="36">
        <f>E42-F42</f>
        <v>-133.30000000000001</v>
      </c>
      <c r="H42" s="37">
        <f>IFERROR(G42/F42,0)</f>
        <v>-1</v>
      </c>
      <c r="I42" s="27"/>
      <c r="J42" s="36">
        <v>0</v>
      </c>
      <c r="K42" s="36">
        <v>0</v>
      </c>
      <c r="L42" s="36">
        <f>J42-K42</f>
        <v>0</v>
      </c>
      <c r="M42" s="38">
        <f>IFERROR(L42/K42,0)</f>
        <v>0</v>
      </c>
    </row>
    <row r="43" spans="2:13" x14ac:dyDescent="0.35">
      <c r="B43" s="33"/>
      <c r="C43" s="34"/>
      <c r="D43" s="35"/>
      <c r="E43" s="69"/>
      <c r="F43" s="69"/>
      <c r="G43" s="70"/>
      <c r="H43" s="71"/>
      <c r="I43" s="27"/>
      <c r="J43" s="69"/>
      <c r="K43" s="72"/>
      <c r="L43" s="70"/>
      <c r="M43" s="73"/>
    </row>
    <row r="44" spans="2:13" x14ac:dyDescent="0.35">
      <c r="B44" s="20"/>
      <c r="C44" s="43" t="s">
        <v>19</v>
      </c>
      <c r="D44" s="44"/>
      <c r="E44" s="45">
        <f>SUM(E42:E43)</f>
        <v>0</v>
      </c>
      <c r="F44" s="45">
        <f>SUM(F42:F43)</f>
        <v>133.30000000000001</v>
      </c>
      <c r="G44" s="45">
        <f>E44-F44</f>
        <v>-133.30000000000001</v>
      </c>
      <c r="H44" s="63">
        <f>IFERROR(G44/F44,0)</f>
        <v>-1</v>
      </c>
      <c r="I44" s="27"/>
      <c r="J44" s="45">
        <f>SUM(J42:J43)</f>
        <v>0</v>
      </c>
      <c r="K44" s="45">
        <f>SUM(K42:K43)</f>
        <v>0</v>
      </c>
      <c r="L44" s="45">
        <f>J44-K44</f>
        <v>0</v>
      </c>
      <c r="M44" s="64">
        <f>IFERROR(L44/K44,0)</f>
        <v>0</v>
      </c>
    </row>
    <row r="46" spans="2:13" x14ac:dyDescent="0.35">
      <c r="C46" s="43" t="s">
        <v>43</v>
      </c>
      <c r="D46" s="44"/>
      <c r="E46" s="45">
        <f>E13+E26+E33+E37+E40+E44</f>
        <v>18413.900000000001</v>
      </c>
      <c r="F46" s="45">
        <f>F13+F26+F33+F37+F40+F44</f>
        <v>19724.400000000001</v>
      </c>
      <c r="G46" s="45">
        <f>E46-F46</f>
        <v>-1310.5</v>
      </c>
      <c r="H46" s="63">
        <f>IFERROR(G46/F46,0)</f>
        <v>-6.6440550789884603E-2</v>
      </c>
      <c r="I46" s="74"/>
      <c r="J46" s="45">
        <f>J13+J26+J33+J37+J40+J44</f>
        <v>1718.7</v>
      </c>
      <c r="K46" s="45">
        <f>K13+K26+K33+K37+K40+K44</f>
        <v>1480.5</v>
      </c>
      <c r="L46" s="45">
        <f>J46-K46</f>
        <v>238.20000000000005</v>
      </c>
      <c r="M46" s="64">
        <f>IFERROR(L46/K46,0)</f>
        <v>0.16089159067882475</v>
      </c>
    </row>
  </sheetData>
  <mergeCells count="2">
    <mergeCell ref="G5:H5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BA951-FDA9-4AFA-909D-39F0A22C2021}">
  <sheetPr>
    <tabColor rgb="FFC00000"/>
  </sheetPr>
  <dimension ref="A1:T16"/>
  <sheetViews>
    <sheetView showGridLines="0" zoomScale="75" zoomScaleNormal="75" workbookViewId="0">
      <selection activeCell="J1" sqref="J1:J1048576"/>
    </sheetView>
  </sheetViews>
  <sheetFormatPr defaultColWidth="8.54296875" defaultRowHeight="14.5" x14ac:dyDescent="0.35"/>
  <cols>
    <col min="1" max="1" width="4.453125" customWidth="1"/>
    <col min="2" max="2" width="8.54296875" style="1"/>
    <col min="3" max="3" width="44.54296875" customWidth="1"/>
    <col min="4" max="5" width="15.453125" customWidth="1"/>
    <col min="8" max="8" width="4.453125" customWidth="1"/>
    <col min="10" max="10" width="28.6328125" customWidth="1"/>
    <col min="11" max="12" width="15.81640625" customWidth="1"/>
    <col min="13" max="13" width="8.54296875" customWidth="1"/>
    <col min="20" max="20" width="8.54296875" style="32"/>
  </cols>
  <sheetData>
    <row r="1" spans="1:14" x14ac:dyDescent="0.35">
      <c r="B1" s="2" t="str">
        <f>'Table A(i)-SE'!B1</f>
        <v>Table A</v>
      </c>
      <c r="C1" s="2" t="str">
        <f>'Table A(i)-SE'!C1</f>
        <v>2025-26 Supplementary Estimates</v>
      </c>
    </row>
    <row r="3" spans="1:14" x14ac:dyDescent="0.35">
      <c r="B3" s="4" t="s">
        <v>44</v>
      </c>
      <c r="C3" s="5"/>
      <c r="D3" s="5"/>
      <c r="E3" s="5"/>
      <c r="F3" s="5"/>
      <c r="G3" s="5"/>
      <c r="I3" s="4" t="s">
        <v>44</v>
      </c>
      <c r="J3" s="34"/>
      <c r="K3" s="5"/>
      <c r="L3" s="5"/>
      <c r="M3" s="5"/>
      <c r="N3" s="5"/>
    </row>
    <row r="4" spans="1:14" x14ac:dyDescent="0.35">
      <c r="B4" s="7" t="s">
        <v>2</v>
      </c>
      <c r="C4" s="8" t="s">
        <v>3</v>
      </c>
      <c r="D4" s="10" t="s">
        <v>5</v>
      </c>
      <c r="E4" s="11"/>
      <c r="F4" s="11"/>
      <c r="G4" s="12"/>
      <c r="I4" s="7" t="s">
        <v>2</v>
      </c>
      <c r="J4" s="8" t="s">
        <v>3</v>
      </c>
      <c r="K4" s="10" t="s">
        <v>6</v>
      </c>
      <c r="L4" s="11"/>
      <c r="M4" s="11"/>
      <c r="N4" s="12"/>
    </row>
    <row r="5" spans="1:14" ht="65" customHeight="1" x14ac:dyDescent="0.35">
      <c r="B5" s="14"/>
      <c r="C5" s="15"/>
      <c r="D5" s="18" t="str">
        <f>'Table A(i)-SE'!J5</f>
        <v>This year (Supplementary Estimates budget sought)</v>
      </c>
      <c r="E5" s="18" t="str">
        <f>'Table A(i)-SE'!K5</f>
        <v>This year (Main Estimates budget approved)</v>
      </c>
      <c r="F5" s="124" t="str">
        <f>'Table A(i)-SE'!L5</f>
        <v>Change from this year's Main Estimates</v>
      </c>
      <c r="G5" s="125"/>
      <c r="I5" s="14"/>
      <c r="J5" s="15"/>
      <c r="K5" s="18" t="str">
        <f>D5</f>
        <v>This year (Supplementary Estimates budget sought)</v>
      </c>
      <c r="L5" s="18" t="str">
        <f>E5</f>
        <v>This year (Main Estimates budget approved)</v>
      </c>
      <c r="M5" s="124" t="str">
        <f>F5</f>
        <v>Change from this year's Main Estimates</v>
      </c>
      <c r="N5" s="125"/>
    </row>
    <row r="6" spans="1:14" x14ac:dyDescent="0.35">
      <c r="B6" s="20"/>
      <c r="C6" s="21"/>
      <c r="D6" s="23"/>
      <c r="E6" s="24" t="s">
        <v>10</v>
      </c>
      <c r="F6" s="12"/>
      <c r="G6" s="75" t="s">
        <v>11</v>
      </c>
      <c r="I6" s="20"/>
      <c r="J6" s="21"/>
      <c r="K6" s="23"/>
      <c r="L6" s="24" t="s">
        <v>10</v>
      </c>
      <c r="M6" s="12"/>
      <c r="N6" s="75" t="s">
        <v>11</v>
      </c>
    </row>
    <row r="7" spans="1:14" x14ac:dyDescent="0.35">
      <c r="B7" s="76" t="s">
        <v>40</v>
      </c>
      <c r="C7" s="77" t="s">
        <v>46</v>
      </c>
      <c r="D7" s="78">
        <v>2261.3000000000002</v>
      </c>
      <c r="E7" s="78">
        <v>2972.2</v>
      </c>
      <c r="F7" s="78">
        <f>D7-E7</f>
        <v>-710.89999999999964</v>
      </c>
      <c r="G7" s="79">
        <f>F7/E7</f>
        <v>-0.23918309669604995</v>
      </c>
      <c r="I7" s="76" t="s">
        <v>165</v>
      </c>
      <c r="J7" s="77" t="s">
        <v>51</v>
      </c>
      <c r="K7" s="78">
        <v>60</v>
      </c>
      <c r="L7" s="78">
        <v>0</v>
      </c>
      <c r="M7" s="36">
        <f t="shared" ref="M7:M8" si="0">K7-L7</f>
        <v>60</v>
      </c>
      <c r="N7" s="92">
        <f t="shared" ref="N7:N8" si="1">IFERROR(M7/L7,0)</f>
        <v>0</v>
      </c>
    </row>
    <row r="8" spans="1:14" x14ac:dyDescent="0.35">
      <c r="B8" s="76"/>
      <c r="C8" s="77"/>
      <c r="D8" s="80"/>
      <c r="E8" s="80"/>
      <c r="F8" s="81"/>
      <c r="G8" s="81"/>
      <c r="I8" s="76" t="s">
        <v>45</v>
      </c>
      <c r="J8" s="77" t="s">
        <v>52</v>
      </c>
      <c r="K8" s="78">
        <v>0.1</v>
      </c>
      <c r="L8" s="78">
        <v>0</v>
      </c>
      <c r="M8" s="36">
        <f t="shared" si="0"/>
        <v>0.1</v>
      </c>
      <c r="N8" s="92">
        <f t="shared" si="1"/>
        <v>0</v>
      </c>
    </row>
    <row r="9" spans="1:14" x14ac:dyDescent="0.35">
      <c r="A9" s="32"/>
      <c r="B9" s="82"/>
      <c r="C9" s="83" t="s">
        <v>19</v>
      </c>
      <c r="D9" s="84">
        <f>SUM(D7:D8)</f>
        <v>2261.3000000000002</v>
      </c>
      <c r="E9" s="85">
        <f>SUM(E7:E8)</f>
        <v>2972.2</v>
      </c>
      <c r="F9" s="85">
        <f>D9-E9</f>
        <v>-710.89999999999964</v>
      </c>
      <c r="G9" s="86">
        <f>F9/E9</f>
        <v>-0.23918309669604995</v>
      </c>
      <c r="H9" s="32"/>
      <c r="I9" s="76"/>
      <c r="J9" s="77"/>
      <c r="K9" s="80"/>
      <c r="L9" s="80"/>
      <c r="M9" s="81"/>
      <c r="N9" s="81"/>
    </row>
    <row r="10" spans="1:14" x14ac:dyDescent="0.35">
      <c r="A10" s="32"/>
      <c r="B10" s="87"/>
      <c r="C10" s="88"/>
      <c r="D10" s="89"/>
      <c r="E10" s="89"/>
      <c r="F10" s="90"/>
      <c r="G10" s="91"/>
      <c r="H10" s="32"/>
      <c r="I10" s="82"/>
      <c r="J10" s="83" t="s">
        <v>19</v>
      </c>
      <c r="K10" s="84">
        <f>SUM(K7:K9)</f>
        <v>60.1</v>
      </c>
      <c r="L10" s="85">
        <f>SUM(L7:L9)</f>
        <v>0</v>
      </c>
      <c r="M10" s="85">
        <f>K10-L10</f>
        <v>60.1</v>
      </c>
      <c r="N10" s="86">
        <f>IFERROR(M10/L10,0)</f>
        <v>0</v>
      </c>
    </row>
    <row r="11" spans="1:14" x14ac:dyDescent="0.35">
      <c r="B11" s="76" t="s">
        <v>165</v>
      </c>
      <c r="C11" s="77" t="s">
        <v>47</v>
      </c>
      <c r="D11" s="78">
        <v>13.5</v>
      </c>
      <c r="E11" s="78">
        <v>0</v>
      </c>
      <c r="F11" s="36">
        <f>D11-E11</f>
        <v>13.5</v>
      </c>
      <c r="G11" s="92">
        <f>IFERROR(F11/E11,0)</f>
        <v>0</v>
      </c>
      <c r="I11" s="87"/>
      <c r="J11" s="88"/>
      <c r="K11" s="89"/>
      <c r="L11" s="89"/>
      <c r="M11" s="90"/>
      <c r="N11" s="91"/>
    </row>
    <row r="12" spans="1:14" x14ac:dyDescent="0.35">
      <c r="B12" s="81"/>
      <c r="C12" s="93" t="s">
        <v>48</v>
      </c>
      <c r="D12" s="78">
        <v>180</v>
      </c>
      <c r="E12" s="78">
        <v>0</v>
      </c>
      <c r="F12" s="36">
        <f t="shared" ref="F12:F13" si="2">D12-E12</f>
        <v>180</v>
      </c>
      <c r="G12" s="92">
        <f t="shared" ref="G12:G13" si="3">IFERROR(F12/E12,0)</f>
        <v>0</v>
      </c>
      <c r="I12" s="82"/>
      <c r="J12" s="95" t="s">
        <v>50</v>
      </c>
      <c r="K12" s="85">
        <f>K10</f>
        <v>60.1</v>
      </c>
      <c r="L12" s="85">
        <f>L10</f>
        <v>0</v>
      </c>
      <c r="M12" s="85">
        <f>K12-L12</f>
        <v>60.1</v>
      </c>
      <c r="N12" s="86">
        <f>IFERROR(M12/L12,0)</f>
        <v>0</v>
      </c>
    </row>
    <row r="13" spans="1:14" x14ac:dyDescent="0.35">
      <c r="B13" s="76"/>
      <c r="C13" s="77" t="s">
        <v>49</v>
      </c>
      <c r="D13" s="78">
        <v>28</v>
      </c>
      <c r="E13" s="78">
        <v>0</v>
      </c>
      <c r="F13" s="36">
        <f t="shared" si="2"/>
        <v>28</v>
      </c>
      <c r="G13" s="92">
        <f t="shared" si="3"/>
        <v>0</v>
      </c>
    </row>
    <row r="14" spans="1:14" x14ac:dyDescent="0.35">
      <c r="B14" s="82"/>
      <c r="C14" s="83" t="s">
        <v>19</v>
      </c>
      <c r="D14" s="84">
        <f>SUM(D11:D13)</f>
        <v>221.5</v>
      </c>
      <c r="E14" s="85">
        <f>SUM(E11:E13)</f>
        <v>0</v>
      </c>
      <c r="F14" s="85">
        <f>D14-E14</f>
        <v>221.5</v>
      </c>
      <c r="G14" s="86">
        <f>IFERROR(F14/E14,0)</f>
        <v>0</v>
      </c>
    </row>
    <row r="15" spans="1:14" x14ac:dyDescent="0.35">
      <c r="B15" s="87"/>
      <c r="C15" s="88"/>
      <c r="D15" s="89"/>
      <c r="E15" s="89"/>
      <c r="F15" s="90"/>
      <c r="G15" s="91"/>
    </row>
    <row r="16" spans="1:14" x14ac:dyDescent="0.35">
      <c r="B16" s="82"/>
      <c r="C16" s="94" t="s">
        <v>50</v>
      </c>
      <c r="D16" s="85">
        <f>SUM(D14,D9)</f>
        <v>2482.8000000000002</v>
      </c>
      <c r="E16" s="85">
        <f>SUM(E14,E9)</f>
        <v>2972.2</v>
      </c>
      <c r="F16" s="85">
        <f>D16-E16</f>
        <v>-489.39999999999964</v>
      </c>
      <c r="G16" s="86">
        <f>F16/E16</f>
        <v>-0.16465917502186922</v>
      </c>
    </row>
  </sheetData>
  <mergeCells count="2">
    <mergeCell ref="F5:G5"/>
    <mergeCell ref="M5:N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3DDD-9140-4112-BB3D-7365D76E35FC}">
  <sheetPr>
    <tabColor rgb="FFC00000"/>
  </sheetPr>
  <dimension ref="A1:G146"/>
  <sheetViews>
    <sheetView showGridLines="0" zoomScale="70" zoomScaleNormal="70" workbookViewId="0">
      <pane xSplit="1" ySplit="4" topLeftCell="B5" activePane="bottomRight" state="frozen"/>
      <selection activeCell="E94" sqref="E94:E116"/>
      <selection pane="topRight" activeCell="E94" sqref="E94:E116"/>
      <selection pane="bottomLeft" activeCell="E94" sqref="E94:E116"/>
      <selection pane="bottomRight" activeCell="D156" sqref="D156"/>
    </sheetView>
  </sheetViews>
  <sheetFormatPr defaultRowHeight="14.5" x14ac:dyDescent="0.35"/>
  <cols>
    <col min="1" max="1" width="70.453125" customWidth="1"/>
    <col min="2" max="3" width="11.453125" customWidth="1"/>
    <col min="4" max="4" width="14.26953125" customWidth="1"/>
    <col min="5" max="5" width="11.453125" customWidth="1"/>
    <col min="6" max="6" width="5.36328125" style="1" customWidth="1"/>
    <col min="7" max="7" width="4.453125" style="1" bestFit="1" customWidth="1"/>
    <col min="8" max="8" width="10.81640625" bestFit="1" customWidth="1"/>
    <col min="9" max="10" width="11" bestFit="1" customWidth="1"/>
  </cols>
  <sheetData>
    <row r="1" spans="1:5" ht="18.5" x14ac:dyDescent="0.35">
      <c r="A1" s="96" t="s">
        <v>53</v>
      </c>
      <c r="B1" s="97"/>
      <c r="C1" s="97"/>
      <c r="D1" s="3"/>
      <c r="E1" s="97"/>
    </row>
    <row r="2" spans="1:5" ht="18.5" x14ac:dyDescent="0.35">
      <c r="A2" s="96"/>
      <c r="B2" s="97"/>
      <c r="C2" s="97"/>
      <c r="D2" s="97"/>
      <c r="E2" s="97"/>
    </row>
    <row r="3" spans="1:5" ht="18.5" x14ac:dyDescent="0.35">
      <c r="A3" s="98"/>
      <c r="B3" s="99" t="s">
        <v>54</v>
      </c>
      <c r="C3" s="100"/>
      <c r="D3" s="100"/>
      <c r="E3" s="101" t="s">
        <v>55</v>
      </c>
    </row>
    <row r="4" spans="1:5" ht="29" x14ac:dyDescent="0.35">
      <c r="A4" s="102"/>
      <c r="B4" s="103" t="s">
        <v>56</v>
      </c>
      <c r="C4" s="103" t="s">
        <v>57</v>
      </c>
      <c r="D4" s="104" t="s">
        <v>58</v>
      </c>
      <c r="E4" s="104" t="s">
        <v>59</v>
      </c>
    </row>
    <row r="5" spans="1:5" x14ac:dyDescent="0.35">
      <c r="A5" s="98"/>
      <c r="B5" s="105"/>
      <c r="C5" s="105"/>
      <c r="D5" s="105"/>
      <c r="E5" s="105"/>
    </row>
    <row r="6" spans="1:5" x14ac:dyDescent="0.35">
      <c r="A6" s="98" t="s">
        <v>60</v>
      </c>
      <c r="B6" s="105">
        <v>488</v>
      </c>
      <c r="C6" s="105">
        <v>20093.7</v>
      </c>
      <c r="D6" s="105">
        <f>SUM(B6:C6)</f>
        <v>20581.7</v>
      </c>
      <c r="E6" s="105">
        <v>1506</v>
      </c>
    </row>
    <row r="7" spans="1:5" x14ac:dyDescent="0.35">
      <c r="A7" s="98" t="s">
        <v>61</v>
      </c>
      <c r="B7" s="105">
        <v>24</v>
      </c>
      <c r="C7" s="105">
        <v>747.41599999999994</v>
      </c>
      <c r="D7" s="105">
        <f>SUM(B7:C7)</f>
        <v>771.41599999999994</v>
      </c>
      <c r="E7" s="105">
        <v>0</v>
      </c>
    </row>
    <row r="8" spans="1:5" ht="18.5" x14ac:dyDescent="0.35">
      <c r="A8" s="106" t="s">
        <v>62</v>
      </c>
      <c r="B8" s="107">
        <f>SUM(B6:B7)</f>
        <v>512</v>
      </c>
      <c r="C8" s="107">
        <f>SUM(C6:C7)</f>
        <v>20841.116000000002</v>
      </c>
      <c r="D8" s="107">
        <f>SUM(D6:D7)</f>
        <v>21353.116000000002</v>
      </c>
      <c r="E8" s="107">
        <f>SUM(E6:E7)</f>
        <v>1506</v>
      </c>
    </row>
    <row r="9" spans="1:5" x14ac:dyDescent="0.35">
      <c r="A9" s="98"/>
      <c r="B9" s="105"/>
      <c r="C9" s="105"/>
      <c r="D9" s="105"/>
      <c r="E9" s="105"/>
    </row>
    <row r="10" spans="1:5" x14ac:dyDescent="0.35">
      <c r="A10" s="98" t="s">
        <v>63</v>
      </c>
      <c r="B10" s="105"/>
      <c r="C10" s="105"/>
      <c r="D10" s="105"/>
      <c r="E10" s="105"/>
    </row>
    <row r="11" spans="1:5" x14ac:dyDescent="0.35">
      <c r="A11" s="98"/>
      <c r="B11" s="105"/>
      <c r="C11" s="105"/>
      <c r="D11" s="105"/>
      <c r="E11" s="105"/>
    </row>
    <row r="12" spans="1:5" x14ac:dyDescent="0.35">
      <c r="A12" s="98"/>
      <c r="B12" s="105"/>
      <c r="C12" s="105"/>
      <c r="D12" s="105"/>
      <c r="E12" s="105"/>
    </row>
    <row r="13" spans="1:5" x14ac:dyDescent="0.35">
      <c r="A13" s="108" t="s">
        <v>64</v>
      </c>
      <c r="B13" s="107">
        <f>SUM(B8:B12)</f>
        <v>512</v>
      </c>
      <c r="C13" s="107">
        <f>SUM(C8:C12)</f>
        <v>20841.116000000002</v>
      </c>
      <c r="D13" s="107">
        <f>SUM(D8:D12)</f>
        <v>21353.116000000002</v>
      </c>
      <c r="E13" s="107">
        <f>SUM(E8:E12)</f>
        <v>1506</v>
      </c>
    </row>
    <row r="14" spans="1:5" x14ac:dyDescent="0.35">
      <c r="A14" s="98"/>
      <c r="B14" s="109"/>
      <c r="C14" s="109"/>
      <c r="D14" s="109"/>
      <c r="E14" s="109"/>
    </row>
    <row r="15" spans="1:5" ht="18.5" x14ac:dyDescent="0.45">
      <c r="A15" s="110" t="s">
        <v>65</v>
      </c>
      <c r="B15" s="111"/>
      <c r="C15" s="111"/>
      <c r="D15" s="111"/>
      <c r="E15" s="111"/>
    </row>
    <row r="16" spans="1:5" x14ac:dyDescent="0.35">
      <c r="A16" s="2"/>
      <c r="B16" s="111"/>
      <c r="C16" s="111"/>
      <c r="D16" s="111"/>
      <c r="E16" s="111"/>
    </row>
    <row r="17" spans="1:5" x14ac:dyDescent="0.35">
      <c r="A17" s="112"/>
      <c r="B17" s="113"/>
      <c r="C17" s="113"/>
      <c r="D17" s="113"/>
      <c r="E17" s="113"/>
    </row>
    <row r="18" spans="1:5" x14ac:dyDescent="0.35">
      <c r="A18" s="114" t="s">
        <v>66</v>
      </c>
      <c r="B18" s="111"/>
      <c r="C18" s="111"/>
      <c r="D18" s="111"/>
      <c r="E18" s="111"/>
    </row>
    <row r="19" spans="1:5" x14ac:dyDescent="0.35">
      <c r="A19" t="s">
        <v>67</v>
      </c>
      <c r="B19" s="111"/>
      <c r="C19" s="111">
        <v>255.9</v>
      </c>
      <c r="D19" s="111">
        <f>SUM(B19:C19)</f>
        <v>255.9</v>
      </c>
      <c r="E19" s="111"/>
    </row>
    <row r="20" spans="1:5" x14ac:dyDescent="0.35">
      <c r="A20" t="s">
        <v>68</v>
      </c>
      <c r="B20" s="111"/>
      <c r="C20" s="111">
        <v>2.4</v>
      </c>
      <c r="D20" s="111">
        <f t="shared" ref="D20" si="0">SUM(B20:C20)</f>
        <v>2.4</v>
      </c>
      <c r="E20" s="111"/>
    </row>
    <row r="21" spans="1:5" x14ac:dyDescent="0.35">
      <c r="B21" s="111"/>
      <c r="C21" s="111"/>
      <c r="D21" s="111"/>
      <c r="E21" s="111"/>
    </row>
    <row r="22" spans="1:5" x14ac:dyDescent="0.35">
      <c r="A22" s="115" t="s">
        <v>69</v>
      </c>
      <c r="B22" s="111"/>
      <c r="C22" s="111"/>
      <c r="D22" s="111"/>
      <c r="E22" s="111"/>
    </row>
    <row r="23" spans="1:5" x14ac:dyDescent="0.35">
      <c r="A23" t="s">
        <v>166</v>
      </c>
      <c r="B23" s="111"/>
      <c r="C23" s="111">
        <v>2.7</v>
      </c>
      <c r="D23" s="111">
        <f t="shared" ref="D23" si="1">SUM(B23:C23)</f>
        <v>2.7</v>
      </c>
      <c r="E23" s="111">
        <v>6.3</v>
      </c>
    </row>
    <row r="24" spans="1:5" x14ac:dyDescent="0.35">
      <c r="A24" s="116"/>
      <c r="B24" s="105"/>
      <c r="C24" s="105"/>
      <c r="D24" s="105"/>
      <c r="E24" s="105"/>
    </row>
    <row r="25" spans="1:5" x14ac:dyDescent="0.35">
      <c r="A25" s="108" t="s">
        <v>70</v>
      </c>
      <c r="B25" s="107">
        <f>SUM(B18:B24)</f>
        <v>0</v>
      </c>
      <c r="C25" s="107">
        <f>SUM(C18:C24)</f>
        <v>261</v>
      </c>
      <c r="D25" s="107">
        <f>SUM(D18:D24)</f>
        <v>261</v>
      </c>
      <c r="E25" s="107">
        <f>SUM(E18:E24)</f>
        <v>6.3</v>
      </c>
    </row>
    <row r="26" spans="1:5" x14ac:dyDescent="0.35">
      <c r="A26" s="98"/>
      <c r="B26" s="109"/>
      <c r="C26" s="109"/>
      <c r="D26" s="109"/>
      <c r="E26" s="109"/>
    </row>
    <row r="27" spans="1:5" ht="18.5" x14ac:dyDescent="0.35">
      <c r="A27" s="96" t="s">
        <v>71</v>
      </c>
      <c r="B27" s="105"/>
      <c r="C27" s="105"/>
      <c r="D27" s="105"/>
      <c r="E27" s="105"/>
    </row>
    <row r="28" spans="1:5" ht="18.5" x14ac:dyDescent="0.35">
      <c r="A28" s="96"/>
      <c r="B28" s="105"/>
      <c r="C28" s="105"/>
      <c r="D28" s="105"/>
      <c r="E28" s="105"/>
    </row>
    <row r="29" spans="1:5" x14ac:dyDescent="0.35">
      <c r="A29" s="115" t="s">
        <v>72</v>
      </c>
      <c r="B29" s="111"/>
      <c r="C29" s="111"/>
      <c r="D29" s="111"/>
      <c r="E29" s="111"/>
    </row>
    <row r="30" spans="1:5" x14ac:dyDescent="0.35">
      <c r="A30" t="s">
        <v>73</v>
      </c>
      <c r="B30" s="111"/>
      <c r="C30" s="111">
        <v>57</v>
      </c>
      <c r="D30" s="111">
        <f t="shared" ref="D30" si="2">SUM(B30:C30)</f>
        <v>57</v>
      </c>
      <c r="E30" s="111"/>
    </row>
    <row r="31" spans="1:5" x14ac:dyDescent="0.35">
      <c r="A31" t="s">
        <v>74</v>
      </c>
      <c r="B31" s="111"/>
      <c r="C31" s="111"/>
      <c r="D31" s="111"/>
      <c r="E31" s="111">
        <v>99</v>
      </c>
    </row>
    <row r="32" spans="1:5" x14ac:dyDescent="0.35">
      <c r="B32" s="105"/>
      <c r="C32" s="105"/>
      <c r="D32" s="105"/>
      <c r="E32" s="105"/>
    </row>
    <row r="33" spans="1:5" ht="18.5" x14ac:dyDescent="0.35">
      <c r="A33" s="96" t="s">
        <v>75</v>
      </c>
      <c r="B33" s="105"/>
      <c r="C33" s="105"/>
      <c r="D33" s="105"/>
      <c r="E33" s="105"/>
    </row>
    <row r="34" spans="1:5" x14ac:dyDescent="0.35">
      <c r="A34" s="117"/>
      <c r="B34" s="105"/>
      <c r="C34" s="105"/>
      <c r="D34" s="105"/>
      <c r="E34" s="105"/>
    </row>
    <row r="35" spans="1:5" x14ac:dyDescent="0.35">
      <c r="A35" s="114" t="s">
        <v>76</v>
      </c>
      <c r="B35" s="105"/>
      <c r="C35" s="105"/>
      <c r="D35" s="105"/>
      <c r="E35" s="105"/>
    </row>
    <row r="36" spans="1:5" x14ac:dyDescent="0.35">
      <c r="A36" s="116"/>
      <c r="B36" s="105"/>
      <c r="C36" s="105"/>
      <c r="D36" s="105"/>
      <c r="E36" s="105"/>
    </row>
    <row r="37" spans="1:5" x14ac:dyDescent="0.35">
      <c r="A37" s="116"/>
      <c r="B37" s="105"/>
      <c r="C37" s="105"/>
      <c r="D37" s="105"/>
      <c r="E37" s="105"/>
    </row>
    <row r="38" spans="1:5" x14ac:dyDescent="0.35">
      <c r="A38" s="114" t="s">
        <v>77</v>
      </c>
      <c r="B38" s="105"/>
      <c r="C38" s="105"/>
      <c r="D38" s="105"/>
      <c r="E38" s="105"/>
    </row>
    <row r="39" spans="1:5" x14ac:dyDescent="0.35">
      <c r="A39" s="116" t="s">
        <v>78</v>
      </c>
      <c r="B39" s="105"/>
      <c r="C39" s="105">
        <v>20</v>
      </c>
      <c r="D39" s="105">
        <f t="shared" ref="D39:D63" si="3">SUM(B39:C39)</f>
        <v>20</v>
      </c>
      <c r="E39" s="105"/>
    </row>
    <row r="40" spans="1:5" x14ac:dyDescent="0.35">
      <c r="A40" t="s">
        <v>79</v>
      </c>
      <c r="B40" s="105"/>
      <c r="C40" s="105">
        <v>14</v>
      </c>
      <c r="D40" s="105">
        <f t="shared" si="3"/>
        <v>14</v>
      </c>
      <c r="E40" s="105"/>
    </row>
    <row r="41" spans="1:5" x14ac:dyDescent="0.35">
      <c r="A41" s="116" t="s">
        <v>80</v>
      </c>
      <c r="B41" s="105"/>
      <c r="C41" s="105">
        <v>1.6</v>
      </c>
      <c r="D41" s="105">
        <f t="shared" si="3"/>
        <v>1.6</v>
      </c>
      <c r="E41" s="105"/>
    </row>
    <row r="42" spans="1:5" x14ac:dyDescent="0.35">
      <c r="A42" s="116" t="s">
        <v>167</v>
      </c>
      <c r="B42" s="105"/>
      <c r="C42" s="105">
        <v>-1064.5999999999999</v>
      </c>
      <c r="D42" s="105">
        <f t="shared" si="3"/>
        <v>-1064.5999999999999</v>
      </c>
      <c r="E42" s="105"/>
    </row>
    <row r="43" spans="1:5" x14ac:dyDescent="0.35">
      <c r="A43" s="116" t="s">
        <v>81</v>
      </c>
      <c r="B43" s="105">
        <v>-44</v>
      </c>
      <c r="C43" s="105">
        <v>-557</v>
      </c>
      <c r="D43" s="105">
        <f t="shared" si="3"/>
        <v>-601</v>
      </c>
      <c r="E43" s="105">
        <v>-109</v>
      </c>
    </row>
    <row r="44" spans="1:5" x14ac:dyDescent="0.35">
      <c r="A44" s="116" t="s">
        <v>82</v>
      </c>
      <c r="B44" s="105"/>
      <c r="C44" s="105">
        <v>-115</v>
      </c>
      <c r="D44" s="105">
        <f t="shared" si="3"/>
        <v>-115</v>
      </c>
      <c r="E44" s="105"/>
    </row>
    <row r="45" spans="1:5" x14ac:dyDescent="0.35">
      <c r="A45" s="116" t="s">
        <v>83</v>
      </c>
      <c r="B45" s="105"/>
      <c r="C45" s="105">
        <v>-60.599999999999994</v>
      </c>
      <c r="D45" s="105">
        <f t="shared" si="3"/>
        <v>-60.599999999999994</v>
      </c>
      <c r="E45" s="105"/>
    </row>
    <row r="46" spans="1:5" x14ac:dyDescent="0.35">
      <c r="A46" s="116" t="s">
        <v>84</v>
      </c>
      <c r="B46" s="105"/>
      <c r="C46" s="105">
        <v>-47.2</v>
      </c>
      <c r="D46" s="105">
        <f t="shared" si="3"/>
        <v>-47.2</v>
      </c>
      <c r="E46" s="105"/>
    </row>
    <row r="47" spans="1:5" x14ac:dyDescent="0.35">
      <c r="A47" s="116" t="s">
        <v>85</v>
      </c>
      <c r="B47" s="105"/>
      <c r="C47" s="105">
        <v>-19.399999999999999</v>
      </c>
      <c r="D47" s="105">
        <f t="shared" si="3"/>
        <v>-19.399999999999999</v>
      </c>
      <c r="E47" s="105">
        <v>-17</v>
      </c>
    </row>
    <row r="48" spans="1:5" x14ac:dyDescent="0.35">
      <c r="A48" t="s">
        <v>86</v>
      </c>
      <c r="B48" s="105"/>
      <c r="C48" s="105">
        <v>-13.6</v>
      </c>
      <c r="D48" s="105">
        <f t="shared" si="3"/>
        <v>-13.6</v>
      </c>
      <c r="E48" s="105"/>
    </row>
    <row r="49" spans="1:5" x14ac:dyDescent="0.35">
      <c r="A49" t="s">
        <v>87</v>
      </c>
      <c r="B49" s="105"/>
      <c r="C49" s="105">
        <v>-11.5</v>
      </c>
      <c r="D49" s="105">
        <f t="shared" si="3"/>
        <v>-11.5</v>
      </c>
      <c r="E49" s="105">
        <v>-3.3</v>
      </c>
    </row>
    <row r="50" spans="1:5" x14ac:dyDescent="0.35">
      <c r="A50" s="116" t="s">
        <v>88</v>
      </c>
      <c r="B50" s="105"/>
      <c r="C50" s="105">
        <f>-10-2</f>
        <v>-12</v>
      </c>
      <c r="D50" s="105">
        <f t="shared" si="3"/>
        <v>-12</v>
      </c>
      <c r="E50" s="105"/>
    </row>
    <row r="51" spans="1:5" x14ac:dyDescent="0.35">
      <c r="A51" s="116" t="s">
        <v>89</v>
      </c>
      <c r="B51" s="105"/>
      <c r="C51" s="105">
        <v>-6.3</v>
      </c>
      <c r="D51" s="105">
        <f t="shared" si="3"/>
        <v>-6.3</v>
      </c>
      <c r="E51" s="105"/>
    </row>
    <row r="52" spans="1:5" x14ac:dyDescent="0.35">
      <c r="A52" s="116" t="s">
        <v>90</v>
      </c>
      <c r="B52" s="105"/>
      <c r="C52" s="105">
        <v>-5.8</v>
      </c>
      <c r="D52" s="105">
        <f t="shared" si="3"/>
        <v>-5.8</v>
      </c>
      <c r="E52" s="105"/>
    </row>
    <row r="53" spans="1:5" x14ac:dyDescent="0.35">
      <c r="A53" s="116" t="s">
        <v>91</v>
      </c>
      <c r="B53" s="105"/>
      <c r="C53" s="105">
        <v>-4.3</v>
      </c>
      <c r="D53" s="105">
        <f t="shared" si="3"/>
        <v>-4.3</v>
      </c>
      <c r="E53" s="105"/>
    </row>
    <row r="54" spans="1:5" x14ac:dyDescent="0.35">
      <c r="A54" s="116" t="s">
        <v>92</v>
      </c>
      <c r="B54" s="105"/>
      <c r="C54" s="105">
        <v>-4.2</v>
      </c>
      <c r="D54" s="105">
        <f t="shared" si="3"/>
        <v>-4.2</v>
      </c>
      <c r="E54" s="105"/>
    </row>
    <row r="55" spans="1:5" x14ac:dyDescent="0.35">
      <c r="A55" s="116" t="s">
        <v>93</v>
      </c>
      <c r="B55" s="105"/>
      <c r="C55" s="105">
        <v>-3.5</v>
      </c>
      <c r="D55" s="105">
        <f t="shared" si="3"/>
        <v>-3.5</v>
      </c>
      <c r="E55" s="105"/>
    </row>
    <row r="56" spans="1:5" x14ac:dyDescent="0.35">
      <c r="A56" s="116" t="s">
        <v>94</v>
      </c>
      <c r="B56" s="105"/>
      <c r="C56" s="105">
        <v>-3.1</v>
      </c>
      <c r="D56" s="105">
        <f t="shared" si="3"/>
        <v>-3.1</v>
      </c>
      <c r="E56" s="105"/>
    </row>
    <row r="57" spans="1:5" x14ac:dyDescent="0.35">
      <c r="A57" s="116" t="s">
        <v>95</v>
      </c>
      <c r="B57" s="105"/>
      <c r="C57" s="105">
        <v>-3.3</v>
      </c>
      <c r="D57" s="105">
        <f t="shared" si="3"/>
        <v>-3.3</v>
      </c>
      <c r="E57" s="105"/>
    </row>
    <row r="58" spans="1:5" x14ac:dyDescent="0.35">
      <c r="A58" s="116" t="s">
        <v>96</v>
      </c>
      <c r="B58" s="105"/>
      <c r="C58" s="105">
        <v>-2</v>
      </c>
      <c r="D58" s="105">
        <f t="shared" si="3"/>
        <v>-2</v>
      </c>
      <c r="E58" s="105"/>
    </row>
    <row r="59" spans="1:5" x14ac:dyDescent="0.35">
      <c r="A59" s="116" t="s">
        <v>97</v>
      </c>
      <c r="B59" s="105"/>
      <c r="C59" s="105">
        <v>-2</v>
      </c>
      <c r="D59" s="105">
        <f t="shared" si="3"/>
        <v>-2</v>
      </c>
      <c r="E59" s="105"/>
    </row>
    <row r="60" spans="1:5" x14ac:dyDescent="0.35">
      <c r="A60" s="116" t="s">
        <v>98</v>
      </c>
      <c r="B60" s="105"/>
      <c r="C60" s="105">
        <v>-1.5</v>
      </c>
      <c r="D60" s="105">
        <f t="shared" si="3"/>
        <v>-1.5</v>
      </c>
      <c r="E60" s="105"/>
    </row>
    <row r="61" spans="1:5" x14ac:dyDescent="0.35">
      <c r="A61" s="116" t="s">
        <v>99</v>
      </c>
      <c r="B61" s="105">
        <v>-0.7</v>
      </c>
      <c r="C61" s="105"/>
      <c r="D61" s="105">
        <f t="shared" si="3"/>
        <v>-0.7</v>
      </c>
      <c r="E61" s="105"/>
    </row>
    <row r="62" spans="1:5" x14ac:dyDescent="0.35">
      <c r="A62" t="s">
        <v>100</v>
      </c>
      <c r="B62" s="105"/>
      <c r="C62" s="105">
        <v>-0.6</v>
      </c>
      <c r="D62" s="105">
        <f t="shared" si="3"/>
        <v>-0.6</v>
      </c>
      <c r="E62" s="105">
        <v>-1</v>
      </c>
    </row>
    <row r="63" spans="1:5" x14ac:dyDescent="0.35">
      <c r="A63" s="116" t="s">
        <v>101</v>
      </c>
      <c r="B63" s="105"/>
      <c r="C63" s="105"/>
      <c r="D63" s="105">
        <f t="shared" si="3"/>
        <v>0</v>
      </c>
      <c r="E63" s="105">
        <v>-0.5</v>
      </c>
    </row>
    <row r="64" spans="1:5" x14ac:dyDescent="0.35">
      <c r="A64" s="116" t="s">
        <v>102</v>
      </c>
      <c r="B64" s="105">
        <v>0</v>
      </c>
      <c r="C64" s="105">
        <v>-0.1</v>
      </c>
      <c r="D64" s="105">
        <f>SUM(B64:C64)</f>
        <v>-0.1</v>
      </c>
      <c r="E64" s="105">
        <v>0</v>
      </c>
    </row>
    <row r="65" spans="1:5" x14ac:dyDescent="0.35">
      <c r="A65" s="118"/>
      <c r="B65" s="119"/>
      <c r="C65" s="119"/>
      <c r="D65" s="119"/>
      <c r="E65" s="119"/>
    </row>
    <row r="66" spans="1:5" ht="18.5" x14ac:dyDescent="0.35">
      <c r="A66" s="120" t="s">
        <v>103</v>
      </c>
      <c r="B66" s="121">
        <f>B13+SUM(B25:B65)</f>
        <v>467.3</v>
      </c>
      <c r="C66" s="121">
        <f>C13+SUM(C25:C65)</f>
        <v>19257.116000000002</v>
      </c>
      <c r="D66" s="121">
        <f>D13+SUM(D25:D65)</f>
        <v>19724.416000000001</v>
      </c>
      <c r="E66" s="121">
        <f>E13+SUM(E25:E65)</f>
        <v>1480.5</v>
      </c>
    </row>
    <row r="67" spans="1:5" x14ac:dyDescent="0.35">
      <c r="A67" s="98"/>
      <c r="C67" s="105"/>
      <c r="D67" s="105"/>
      <c r="E67" s="105"/>
    </row>
    <row r="68" spans="1:5" ht="18.5" x14ac:dyDescent="0.35">
      <c r="A68" s="96" t="s">
        <v>104</v>
      </c>
      <c r="B68" s="105"/>
      <c r="C68" s="105"/>
      <c r="D68" s="105"/>
      <c r="E68" s="105"/>
    </row>
    <row r="69" spans="1:5" x14ac:dyDescent="0.35">
      <c r="A69" s="117"/>
      <c r="B69" s="105"/>
      <c r="C69" s="105"/>
      <c r="D69" s="105"/>
      <c r="E69" s="105"/>
    </row>
    <row r="70" spans="1:5" x14ac:dyDescent="0.35">
      <c r="A70" s="114" t="s">
        <v>105</v>
      </c>
      <c r="B70" s="111"/>
      <c r="C70" s="111"/>
      <c r="D70" s="111"/>
      <c r="E70" s="111"/>
    </row>
    <row r="71" spans="1:5" x14ac:dyDescent="0.35">
      <c r="A71" t="s">
        <v>17</v>
      </c>
      <c r="B71" s="111"/>
      <c r="C71" s="111">
        <v>75</v>
      </c>
      <c r="D71" s="111">
        <f>SUM(B71:C71)</f>
        <v>75</v>
      </c>
      <c r="E71" s="111">
        <v>25</v>
      </c>
    </row>
    <row r="72" spans="1:5" x14ac:dyDescent="0.35">
      <c r="B72" s="111"/>
      <c r="C72" s="111"/>
      <c r="D72" s="111"/>
      <c r="E72" s="111"/>
    </row>
    <row r="73" spans="1:5" x14ac:dyDescent="0.35">
      <c r="A73" s="122" t="s">
        <v>106</v>
      </c>
      <c r="B73" s="105"/>
      <c r="C73" s="105"/>
      <c r="D73" s="105"/>
      <c r="E73" s="105"/>
    </row>
    <row r="74" spans="1:5" x14ac:dyDescent="0.35">
      <c r="A74" s="116" t="s">
        <v>107</v>
      </c>
      <c r="B74" s="105"/>
      <c r="C74" s="105"/>
      <c r="D74" s="105">
        <f t="shared" ref="D74:D79" si="4">SUM(B74:C74)</f>
        <v>0</v>
      </c>
      <c r="E74" s="105">
        <v>200</v>
      </c>
    </row>
    <row r="75" spans="1:5" x14ac:dyDescent="0.35">
      <c r="A75" s="116" t="s">
        <v>108</v>
      </c>
      <c r="B75" s="105"/>
      <c r="C75" s="105">
        <v>16</v>
      </c>
      <c r="D75" s="105">
        <f t="shared" si="4"/>
        <v>16</v>
      </c>
      <c r="E75" s="105">
        <v>4</v>
      </c>
    </row>
    <row r="76" spans="1:5" x14ac:dyDescent="0.35">
      <c r="A76" s="116" t="s">
        <v>109</v>
      </c>
      <c r="B76" s="105">
        <v>-12</v>
      </c>
      <c r="C76" s="105">
        <v>23.5</v>
      </c>
      <c r="D76" s="105">
        <f t="shared" si="4"/>
        <v>11.5</v>
      </c>
      <c r="E76" s="105"/>
    </row>
    <row r="77" spans="1:5" x14ac:dyDescent="0.35">
      <c r="A77" s="116" t="s">
        <v>110</v>
      </c>
      <c r="B77" s="105"/>
      <c r="C77" s="105">
        <v>-175</v>
      </c>
      <c r="D77" s="105">
        <f t="shared" si="4"/>
        <v>-175</v>
      </c>
      <c r="E77" s="105"/>
    </row>
    <row r="78" spans="1:5" x14ac:dyDescent="0.35">
      <c r="A78" s="116" t="s">
        <v>111</v>
      </c>
      <c r="B78" s="105"/>
      <c r="C78" s="105">
        <v>-1.1000000000000001</v>
      </c>
      <c r="D78" s="105">
        <f t="shared" si="4"/>
        <v>-1.1000000000000001</v>
      </c>
      <c r="E78" s="105"/>
    </row>
    <row r="79" spans="1:5" x14ac:dyDescent="0.35">
      <c r="A79" t="s">
        <v>112</v>
      </c>
      <c r="B79" s="105">
        <v>-0.3</v>
      </c>
      <c r="C79" s="105"/>
      <c r="D79" s="105">
        <f t="shared" si="4"/>
        <v>-0.3</v>
      </c>
      <c r="E79" s="105"/>
    </row>
    <row r="80" spans="1:5" x14ac:dyDescent="0.35">
      <c r="A80" s="116"/>
      <c r="B80" s="105"/>
      <c r="C80" s="105"/>
      <c r="D80" s="105"/>
      <c r="E80" s="105"/>
    </row>
    <row r="81" spans="1:5" x14ac:dyDescent="0.35">
      <c r="A81" s="108" t="s">
        <v>113</v>
      </c>
      <c r="B81" s="123">
        <f>SUM(B71:B80)</f>
        <v>-12.3</v>
      </c>
      <c r="C81" s="123">
        <f>SUM(C71:C80)</f>
        <v>-61.6</v>
      </c>
      <c r="D81" s="123">
        <f>SUM(B81:C81)</f>
        <v>-73.900000000000006</v>
      </c>
      <c r="E81" s="123">
        <f>SUM(E71:E80)</f>
        <v>229</v>
      </c>
    </row>
    <row r="82" spans="1:5" ht="18.5" x14ac:dyDescent="0.35">
      <c r="A82" s="96"/>
      <c r="B82" s="105"/>
      <c r="C82" s="105"/>
      <c r="D82" s="105"/>
      <c r="E82" s="105"/>
    </row>
    <row r="83" spans="1:5" ht="18.5" x14ac:dyDescent="0.35">
      <c r="A83" s="96" t="s">
        <v>71</v>
      </c>
      <c r="B83" s="105"/>
      <c r="C83" s="105"/>
      <c r="D83" s="105"/>
      <c r="E83" s="105"/>
    </row>
    <row r="84" spans="1:5" ht="18.5" x14ac:dyDescent="0.35">
      <c r="A84" s="96"/>
      <c r="B84" s="105"/>
      <c r="C84" s="105"/>
      <c r="D84" s="105"/>
      <c r="E84" s="105"/>
    </row>
    <row r="85" spans="1:5" ht="18.5" x14ac:dyDescent="0.35">
      <c r="A85" s="96" t="s">
        <v>75</v>
      </c>
      <c r="B85" s="105"/>
      <c r="C85" s="105"/>
      <c r="D85" s="105"/>
      <c r="E85" s="105"/>
    </row>
    <row r="86" spans="1:5" x14ac:dyDescent="0.35">
      <c r="A86" s="117"/>
      <c r="B86" s="105"/>
      <c r="C86" s="105"/>
      <c r="D86" s="105"/>
      <c r="E86" s="105"/>
    </row>
    <row r="87" spans="1:5" x14ac:dyDescent="0.35">
      <c r="A87" s="98" t="s">
        <v>114</v>
      </c>
      <c r="B87" s="105">
        <v>-5.8999999999999995</v>
      </c>
      <c r="C87" s="105">
        <v>-202.79999999999998</v>
      </c>
      <c r="D87" s="105">
        <f>SUM(B87:C87)</f>
        <v>-208.7</v>
      </c>
      <c r="E87" s="105">
        <v>-3.8</v>
      </c>
    </row>
    <row r="88" spans="1:5" x14ac:dyDescent="0.35">
      <c r="A88" s="98" t="s">
        <v>115</v>
      </c>
      <c r="B88" s="105">
        <v>0</v>
      </c>
      <c r="C88" s="105">
        <v>0</v>
      </c>
      <c r="D88" s="105">
        <f t="shared" ref="D88:D89" si="5">SUM(B88:C88)</f>
        <v>0</v>
      </c>
      <c r="E88" s="105"/>
    </row>
    <row r="89" spans="1:5" x14ac:dyDescent="0.35">
      <c r="A89" s="98" t="s">
        <v>116</v>
      </c>
      <c r="B89" s="105"/>
      <c r="C89" s="105">
        <v>-10.1</v>
      </c>
      <c r="D89" s="105">
        <f t="shared" si="5"/>
        <v>-10.1</v>
      </c>
      <c r="E89" s="105">
        <f>-D89</f>
        <v>10.1</v>
      </c>
    </row>
    <row r="90" spans="1:5" x14ac:dyDescent="0.35">
      <c r="A90" s="98"/>
      <c r="B90" s="105"/>
      <c r="C90" s="105"/>
      <c r="D90" s="105"/>
      <c r="E90" s="105"/>
    </row>
    <row r="91" spans="1:5" x14ac:dyDescent="0.35">
      <c r="A91" s="108" t="s">
        <v>118</v>
      </c>
      <c r="B91" s="123">
        <f>SUM(B87:B90)</f>
        <v>-5.8999999999999995</v>
      </c>
      <c r="C91" s="123">
        <f>SUM(C87:C90)</f>
        <v>-212.89999999999998</v>
      </c>
      <c r="D91" s="123">
        <f>SUM(D87:D90)</f>
        <v>-218.79999999999998</v>
      </c>
      <c r="E91" s="123">
        <f>SUM(E87:E90)</f>
        <v>6.3</v>
      </c>
    </row>
    <row r="92" spans="1:5" x14ac:dyDescent="0.35">
      <c r="A92" s="98"/>
      <c r="B92" s="105"/>
      <c r="C92" s="105"/>
      <c r="D92" s="105"/>
      <c r="E92" s="105"/>
    </row>
    <row r="93" spans="1:5" x14ac:dyDescent="0.35">
      <c r="A93" s="122" t="s">
        <v>119</v>
      </c>
      <c r="B93" s="105"/>
      <c r="C93" s="105"/>
      <c r="D93" s="105"/>
      <c r="E93" s="105"/>
    </row>
    <row r="94" spans="1:5" x14ac:dyDescent="0.35">
      <c r="A94" s="116" t="s">
        <v>120</v>
      </c>
      <c r="B94" s="105"/>
      <c r="C94" s="105">
        <v>31.2</v>
      </c>
      <c r="D94" s="105">
        <f t="shared" ref="D94:D141" si="6">SUM(B94:C94)</f>
        <v>31.2</v>
      </c>
      <c r="E94" s="105">
        <v>0.2</v>
      </c>
    </row>
    <row r="95" spans="1:5" x14ac:dyDescent="0.35">
      <c r="A95" t="s">
        <v>121</v>
      </c>
      <c r="B95" s="105"/>
      <c r="C95" s="105">
        <v>25</v>
      </c>
      <c r="D95" s="105">
        <f t="shared" si="6"/>
        <v>25</v>
      </c>
      <c r="E95" s="105"/>
    </row>
    <row r="96" spans="1:5" x14ac:dyDescent="0.35">
      <c r="A96" t="s">
        <v>168</v>
      </c>
      <c r="B96" s="105"/>
      <c r="C96" s="105">
        <v>11.6</v>
      </c>
      <c r="D96" s="105">
        <f t="shared" si="6"/>
        <v>11.6</v>
      </c>
      <c r="E96" s="105"/>
    </row>
    <row r="97" spans="1:5" x14ac:dyDescent="0.35">
      <c r="A97" s="116" t="s">
        <v>122</v>
      </c>
      <c r="B97" s="105"/>
      <c r="C97" s="105">
        <v>9.5</v>
      </c>
      <c r="D97" s="105">
        <f>SUM(B97:C97)</f>
        <v>9.5</v>
      </c>
      <c r="E97" s="105"/>
    </row>
    <row r="98" spans="1:5" x14ac:dyDescent="0.35">
      <c r="A98" t="s">
        <v>169</v>
      </c>
      <c r="B98" s="105"/>
      <c r="C98" s="105">
        <v>8</v>
      </c>
      <c r="D98" s="105">
        <f t="shared" si="6"/>
        <v>8</v>
      </c>
      <c r="E98" s="105"/>
    </row>
    <row r="99" spans="1:5" x14ac:dyDescent="0.35">
      <c r="A99" s="116" t="s">
        <v>123</v>
      </c>
      <c r="B99" s="105"/>
      <c r="C99" s="105">
        <v>6.5</v>
      </c>
      <c r="D99" s="105">
        <f>SUM(B99:C99)</f>
        <v>6.5</v>
      </c>
      <c r="E99" s="105"/>
    </row>
    <row r="100" spans="1:5" x14ac:dyDescent="0.35">
      <c r="A100" s="116" t="s">
        <v>124</v>
      </c>
      <c r="B100" s="105"/>
      <c r="C100" s="105">
        <v>5.2</v>
      </c>
      <c r="D100" s="105">
        <f t="shared" si="6"/>
        <v>5.2</v>
      </c>
      <c r="E100" s="105"/>
    </row>
    <row r="101" spans="1:5" x14ac:dyDescent="0.35">
      <c r="A101" s="116" t="s">
        <v>125</v>
      </c>
      <c r="B101" s="105"/>
      <c r="C101" s="105">
        <v>4.7</v>
      </c>
      <c r="D101" s="105">
        <f>SUM(B101:C101)</f>
        <v>4.7</v>
      </c>
      <c r="E101" s="105">
        <v>2.2999999999999998</v>
      </c>
    </row>
    <row r="102" spans="1:5" x14ac:dyDescent="0.35">
      <c r="A102" s="116" t="s">
        <v>126</v>
      </c>
      <c r="B102" s="105"/>
      <c r="C102" s="105">
        <v>4.7</v>
      </c>
      <c r="D102" s="105">
        <f>SUM(B102:C102)</f>
        <v>4.7</v>
      </c>
      <c r="E102" s="105">
        <v>3.3</v>
      </c>
    </row>
    <row r="103" spans="1:5" x14ac:dyDescent="0.35">
      <c r="A103" s="116" t="s">
        <v>127</v>
      </c>
      <c r="B103" s="105"/>
      <c r="C103" s="105">
        <v>3.3</v>
      </c>
      <c r="D103" s="105">
        <f t="shared" ref="D103:D115" si="7">SUM(B103:C103)</f>
        <v>3.3</v>
      </c>
      <c r="E103" s="105"/>
    </row>
    <row r="104" spans="1:5" x14ac:dyDescent="0.35">
      <c r="A104" s="116" t="s">
        <v>128</v>
      </c>
      <c r="B104" s="105"/>
      <c r="C104" s="105">
        <v>2.2999999999999998</v>
      </c>
      <c r="D104" s="105">
        <f t="shared" si="7"/>
        <v>2.2999999999999998</v>
      </c>
      <c r="E104" s="105"/>
    </row>
    <row r="105" spans="1:5" x14ac:dyDescent="0.35">
      <c r="A105" s="116" t="s">
        <v>129</v>
      </c>
      <c r="B105" s="105"/>
      <c r="C105" s="105">
        <v>2</v>
      </c>
      <c r="D105" s="105">
        <f t="shared" si="7"/>
        <v>2</v>
      </c>
      <c r="E105" s="105"/>
    </row>
    <row r="106" spans="1:5" x14ac:dyDescent="0.35">
      <c r="A106" s="116" t="s">
        <v>130</v>
      </c>
      <c r="B106" s="105"/>
      <c r="C106" s="105">
        <v>1.7</v>
      </c>
      <c r="D106" s="105">
        <f t="shared" si="7"/>
        <v>1.7</v>
      </c>
      <c r="E106" s="105"/>
    </row>
    <row r="107" spans="1:5" x14ac:dyDescent="0.35">
      <c r="A107" s="116" t="s">
        <v>131</v>
      </c>
      <c r="B107" s="105"/>
      <c r="C107" s="105">
        <v>1.5</v>
      </c>
      <c r="D107" s="105">
        <f t="shared" si="7"/>
        <v>1.5</v>
      </c>
      <c r="E107" s="105"/>
    </row>
    <row r="108" spans="1:5" x14ac:dyDescent="0.35">
      <c r="A108" s="116" t="s">
        <v>132</v>
      </c>
      <c r="B108" s="105"/>
      <c r="C108" s="105">
        <v>1.1000000000000001</v>
      </c>
      <c r="D108" s="105">
        <f t="shared" si="7"/>
        <v>1.1000000000000001</v>
      </c>
      <c r="E108" s="105"/>
    </row>
    <row r="109" spans="1:5" x14ac:dyDescent="0.35">
      <c r="A109" s="116" t="s">
        <v>133</v>
      </c>
      <c r="B109" s="105"/>
      <c r="C109" s="105">
        <v>1</v>
      </c>
      <c r="D109" s="105">
        <f t="shared" si="7"/>
        <v>1</v>
      </c>
      <c r="E109" s="105"/>
    </row>
    <row r="110" spans="1:5" x14ac:dyDescent="0.35">
      <c r="A110" s="116" t="s">
        <v>134</v>
      </c>
      <c r="B110" s="105"/>
      <c r="C110" s="105">
        <v>0.4</v>
      </c>
      <c r="D110" s="105">
        <f t="shared" si="7"/>
        <v>0.4</v>
      </c>
      <c r="E110" s="105"/>
    </row>
    <row r="111" spans="1:5" x14ac:dyDescent="0.35">
      <c r="A111" s="116" t="s">
        <v>135</v>
      </c>
      <c r="B111" s="105"/>
      <c r="C111" s="105">
        <v>0.3</v>
      </c>
      <c r="D111" s="105">
        <f t="shared" si="7"/>
        <v>0.3</v>
      </c>
      <c r="E111" s="105"/>
    </row>
    <row r="112" spans="1:5" x14ac:dyDescent="0.35">
      <c r="A112" s="116" t="s">
        <v>136</v>
      </c>
      <c r="B112" s="105"/>
      <c r="C112" s="105">
        <v>0.2</v>
      </c>
      <c r="D112" s="105">
        <f t="shared" si="7"/>
        <v>0.2</v>
      </c>
      <c r="E112" s="105"/>
    </row>
    <row r="113" spans="1:5" x14ac:dyDescent="0.35">
      <c r="A113" s="116" t="s">
        <v>137</v>
      </c>
      <c r="B113" s="105"/>
      <c r="C113" s="105">
        <v>0.2</v>
      </c>
      <c r="D113" s="105">
        <f t="shared" si="7"/>
        <v>0.2</v>
      </c>
      <c r="E113" s="105"/>
    </row>
    <row r="114" spans="1:5" x14ac:dyDescent="0.35">
      <c r="A114" s="116" t="s">
        <v>138</v>
      </c>
      <c r="B114" s="105"/>
      <c r="C114" s="105">
        <v>0.1</v>
      </c>
      <c r="D114" s="105">
        <f>SUM(B114:C114)</f>
        <v>0.1</v>
      </c>
      <c r="E114" s="105"/>
    </row>
    <row r="115" spans="1:5" x14ac:dyDescent="0.35">
      <c r="A115" s="116" t="s">
        <v>170</v>
      </c>
      <c r="B115" s="105"/>
      <c r="C115" s="105">
        <v>0.1</v>
      </c>
      <c r="D115" s="105">
        <f t="shared" si="7"/>
        <v>0.1</v>
      </c>
      <c r="E115" s="105">
        <v>1.9</v>
      </c>
    </row>
    <row r="116" spans="1:5" x14ac:dyDescent="0.35">
      <c r="A116" t="s">
        <v>139</v>
      </c>
      <c r="B116" s="105"/>
      <c r="C116" s="105"/>
      <c r="D116" s="105">
        <f t="shared" si="6"/>
        <v>0</v>
      </c>
      <c r="E116" s="105">
        <v>0.1</v>
      </c>
    </row>
    <row r="117" spans="1:5" x14ac:dyDescent="0.35">
      <c r="A117" t="s">
        <v>140</v>
      </c>
      <c r="B117" s="105"/>
      <c r="C117" s="105">
        <v>-1082.4000000000001</v>
      </c>
      <c r="D117" s="105">
        <f t="shared" si="6"/>
        <v>-1082.4000000000001</v>
      </c>
      <c r="E117" s="105"/>
    </row>
    <row r="118" spans="1:5" x14ac:dyDescent="0.35">
      <c r="A118" t="s">
        <v>141</v>
      </c>
      <c r="B118" s="105"/>
      <c r="C118" s="105">
        <v>-13.7</v>
      </c>
      <c r="D118" s="105">
        <f t="shared" si="6"/>
        <v>-13.7</v>
      </c>
      <c r="E118" s="105"/>
    </row>
    <row r="119" spans="1:5" x14ac:dyDescent="0.35">
      <c r="A119" s="116" t="s">
        <v>142</v>
      </c>
      <c r="B119" s="105"/>
      <c r="C119" s="105">
        <v>-10.3</v>
      </c>
      <c r="D119" s="105">
        <f t="shared" si="6"/>
        <v>-10.3</v>
      </c>
      <c r="E119" s="105"/>
    </row>
    <row r="120" spans="1:5" x14ac:dyDescent="0.35">
      <c r="A120" s="116" t="s">
        <v>143</v>
      </c>
      <c r="B120" s="105"/>
      <c r="C120" s="105">
        <v>-10</v>
      </c>
      <c r="D120" s="105">
        <f t="shared" si="6"/>
        <v>-10</v>
      </c>
      <c r="E120" s="105"/>
    </row>
    <row r="121" spans="1:5" x14ac:dyDescent="0.35">
      <c r="A121" s="116" t="s">
        <v>144</v>
      </c>
      <c r="B121" s="105"/>
      <c r="C121" s="105">
        <v>-6.2</v>
      </c>
      <c r="D121" s="105">
        <f t="shared" si="6"/>
        <v>-6.2</v>
      </c>
      <c r="E121" s="105"/>
    </row>
    <row r="122" spans="1:5" x14ac:dyDescent="0.35">
      <c r="A122" s="116" t="s">
        <v>145</v>
      </c>
      <c r="B122" s="105"/>
      <c r="C122" s="105">
        <v>-2.7</v>
      </c>
      <c r="D122" s="105">
        <f t="shared" si="6"/>
        <v>-2.7</v>
      </c>
      <c r="E122" s="105">
        <v>-1</v>
      </c>
    </row>
    <row r="123" spans="1:5" x14ac:dyDescent="0.35">
      <c r="A123" t="s">
        <v>171</v>
      </c>
      <c r="B123" s="105"/>
      <c r="C123" s="105">
        <v>-2.4</v>
      </c>
      <c r="D123" s="105">
        <f t="shared" si="6"/>
        <v>-2.4</v>
      </c>
      <c r="E123" s="105"/>
    </row>
    <row r="124" spans="1:5" x14ac:dyDescent="0.35">
      <c r="A124" s="116" t="s">
        <v>146</v>
      </c>
      <c r="B124" s="105"/>
      <c r="C124" s="105">
        <v>-2.2999999999999998</v>
      </c>
      <c r="D124" s="105">
        <f>SUM(B124:C124)</f>
        <v>-2.2999999999999998</v>
      </c>
      <c r="E124" s="105">
        <v>-1.5</v>
      </c>
    </row>
    <row r="125" spans="1:5" x14ac:dyDescent="0.35">
      <c r="A125" s="116" t="s">
        <v>147</v>
      </c>
      <c r="B125" s="105"/>
      <c r="C125" s="105"/>
      <c r="D125" s="105">
        <f t="shared" si="6"/>
        <v>0</v>
      </c>
      <c r="E125" s="105">
        <v>-1.6</v>
      </c>
    </row>
    <row r="126" spans="1:5" x14ac:dyDescent="0.35">
      <c r="A126" s="116" t="s">
        <v>148</v>
      </c>
      <c r="B126" s="105"/>
      <c r="C126" s="105">
        <v>-2.1</v>
      </c>
      <c r="D126" s="105">
        <f t="shared" si="6"/>
        <v>-2.1</v>
      </c>
      <c r="E126" s="105"/>
    </row>
    <row r="127" spans="1:5" x14ac:dyDescent="0.35">
      <c r="A127" s="116" t="s">
        <v>149</v>
      </c>
      <c r="B127" s="105"/>
      <c r="C127" s="105">
        <v>-1.4</v>
      </c>
      <c r="D127" s="105">
        <f t="shared" si="6"/>
        <v>-1.4</v>
      </c>
      <c r="E127" s="105"/>
    </row>
    <row r="128" spans="1:5" x14ac:dyDescent="0.35">
      <c r="A128" s="116" t="s">
        <v>150</v>
      </c>
      <c r="B128" s="105"/>
      <c r="C128" s="105">
        <v>-1.3</v>
      </c>
      <c r="D128" s="105">
        <f t="shared" si="6"/>
        <v>-1.3</v>
      </c>
      <c r="E128" s="105"/>
    </row>
    <row r="129" spans="1:5" x14ac:dyDescent="0.35">
      <c r="A129" s="116" t="s">
        <v>151</v>
      </c>
      <c r="B129" s="105"/>
      <c r="C129" s="105">
        <v>-1.2</v>
      </c>
      <c r="D129" s="105">
        <f t="shared" si="6"/>
        <v>-1.2</v>
      </c>
      <c r="E129" s="105"/>
    </row>
    <row r="130" spans="1:5" x14ac:dyDescent="0.35">
      <c r="A130" t="s">
        <v>152</v>
      </c>
      <c r="B130" s="105"/>
      <c r="C130" s="105">
        <v>-0.9</v>
      </c>
      <c r="D130" s="105">
        <f t="shared" si="6"/>
        <v>-0.9</v>
      </c>
      <c r="E130" s="105"/>
    </row>
    <row r="131" spans="1:5" x14ac:dyDescent="0.35">
      <c r="A131" s="116" t="s">
        <v>153</v>
      </c>
      <c r="B131" s="105"/>
      <c r="C131" s="105"/>
      <c r="D131" s="105">
        <f t="shared" si="6"/>
        <v>0</v>
      </c>
      <c r="E131" s="105">
        <v>-0.7</v>
      </c>
    </row>
    <row r="132" spans="1:5" x14ac:dyDescent="0.35">
      <c r="A132" s="116" t="s">
        <v>154</v>
      </c>
      <c r="B132" s="105"/>
      <c r="C132" s="105">
        <v>-0.5</v>
      </c>
      <c r="D132" s="105">
        <f t="shared" si="6"/>
        <v>-0.5</v>
      </c>
      <c r="E132" s="105"/>
    </row>
    <row r="133" spans="1:5" x14ac:dyDescent="0.35">
      <c r="A133" s="116" t="s">
        <v>172</v>
      </c>
      <c r="B133" s="105">
        <v>-0.2</v>
      </c>
      <c r="C133" s="105"/>
      <c r="D133" s="105">
        <f t="shared" si="6"/>
        <v>-0.2</v>
      </c>
      <c r="E133" s="105"/>
    </row>
    <row r="134" spans="1:5" x14ac:dyDescent="0.35">
      <c r="A134" s="116" t="s">
        <v>155</v>
      </c>
      <c r="B134" s="105"/>
      <c r="C134" s="105">
        <v>-0.2</v>
      </c>
      <c r="D134" s="105">
        <f t="shared" si="6"/>
        <v>-0.2</v>
      </c>
      <c r="E134" s="105"/>
    </row>
    <row r="135" spans="1:5" x14ac:dyDescent="0.35">
      <c r="A135" s="116" t="s">
        <v>156</v>
      </c>
      <c r="B135" s="105">
        <v>-0.1</v>
      </c>
      <c r="C135" s="105"/>
      <c r="D135" s="105">
        <f t="shared" si="6"/>
        <v>-0.1</v>
      </c>
      <c r="E135" s="105"/>
    </row>
    <row r="136" spans="1:5" x14ac:dyDescent="0.35">
      <c r="A136" s="116" t="s">
        <v>157</v>
      </c>
      <c r="B136" s="105"/>
      <c r="C136" s="105">
        <v>-0.1</v>
      </c>
      <c r="D136" s="105">
        <f t="shared" si="6"/>
        <v>-0.1</v>
      </c>
      <c r="E136" s="105"/>
    </row>
    <row r="137" spans="1:5" x14ac:dyDescent="0.35">
      <c r="A137" t="s">
        <v>173</v>
      </c>
      <c r="B137" s="105"/>
      <c r="C137" s="105">
        <v>-0.1</v>
      </c>
      <c r="D137" s="105">
        <f t="shared" si="6"/>
        <v>-0.1</v>
      </c>
      <c r="E137" s="105"/>
    </row>
    <row r="138" spans="1:5" x14ac:dyDescent="0.35">
      <c r="A138" s="116" t="s">
        <v>158</v>
      </c>
      <c r="B138" s="105"/>
      <c r="C138" s="105">
        <v>-0.1</v>
      </c>
      <c r="D138" s="105">
        <f t="shared" si="6"/>
        <v>-0.1</v>
      </c>
      <c r="E138" s="105"/>
    </row>
    <row r="139" spans="1:5" x14ac:dyDescent="0.35">
      <c r="A139" s="116" t="s">
        <v>159</v>
      </c>
      <c r="B139" s="105">
        <v>-0.1</v>
      </c>
      <c r="C139" s="105"/>
      <c r="D139" s="105">
        <f t="shared" si="6"/>
        <v>-0.1</v>
      </c>
      <c r="E139" s="105"/>
    </row>
    <row r="140" spans="1:5" x14ac:dyDescent="0.35">
      <c r="A140" s="116" t="s">
        <v>160</v>
      </c>
      <c r="B140" s="105">
        <v>-0.1</v>
      </c>
      <c r="C140" s="105"/>
      <c r="D140" s="105">
        <f t="shared" si="6"/>
        <v>-0.1</v>
      </c>
      <c r="E140" s="105"/>
    </row>
    <row r="141" spans="1:5" x14ac:dyDescent="0.35">
      <c r="A141" s="116" t="s">
        <v>117</v>
      </c>
      <c r="B141" s="105"/>
      <c r="C141" s="105"/>
      <c r="D141" s="105">
        <f t="shared" si="6"/>
        <v>0</v>
      </c>
      <c r="E141" s="105">
        <v>-0.1</v>
      </c>
    </row>
    <row r="142" spans="1:5" x14ac:dyDescent="0.35">
      <c r="A142" s="108" t="s">
        <v>161</v>
      </c>
      <c r="B142" s="123">
        <f>ROUND(SUM(B92:B141),1)</f>
        <v>-0.5</v>
      </c>
      <c r="C142" s="123">
        <f>ROUND(SUM(C92:C141),1)</f>
        <v>-1017.3</v>
      </c>
      <c r="D142" s="123">
        <f>ROUND(SUM(D92:D141),1)</f>
        <v>-1017.8</v>
      </c>
      <c r="E142" s="123">
        <f>ROUND(SUM(E92:E141),1)</f>
        <v>2.9</v>
      </c>
    </row>
    <row r="143" spans="1:5" x14ac:dyDescent="0.35">
      <c r="A143" s="98"/>
      <c r="B143" s="105"/>
      <c r="C143" s="105"/>
      <c r="D143" s="105"/>
      <c r="E143" s="105"/>
    </row>
    <row r="144" spans="1:5" x14ac:dyDescent="0.35">
      <c r="A144" s="108" t="s">
        <v>162</v>
      </c>
      <c r="B144" s="107">
        <f>B91+B142</f>
        <v>-6.3999999999999995</v>
      </c>
      <c r="C144" s="107">
        <f>C91+C142</f>
        <v>-1230.1999999999998</v>
      </c>
      <c r="D144" s="107">
        <f>D91+D142</f>
        <v>-1236.5999999999999</v>
      </c>
      <c r="E144" s="107">
        <f>E91+E142</f>
        <v>9.1999999999999993</v>
      </c>
    </row>
    <row r="145" spans="1:5" x14ac:dyDescent="0.35">
      <c r="A145" s="118"/>
      <c r="B145" s="119"/>
      <c r="C145" s="119"/>
      <c r="D145" s="119"/>
      <c r="E145" s="119"/>
    </row>
    <row r="146" spans="1:5" ht="18.5" x14ac:dyDescent="0.35">
      <c r="A146" s="120" t="s">
        <v>163</v>
      </c>
      <c r="B146" s="121">
        <f>B66+B81+B144</f>
        <v>448.6</v>
      </c>
      <c r="C146" s="121">
        <f>C66+C81+C144</f>
        <v>17965.316000000003</v>
      </c>
      <c r="D146" s="121">
        <f>D66+D81+D144</f>
        <v>18413.916000000001</v>
      </c>
      <c r="E146" s="121">
        <f>E66+E81+E144</f>
        <v>1718.7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93e580ec-c125-41f3-a307-e1c841722a86" ContentTypeId="0x010100A5BF1C78D9F64B679A5EBDE1C6598EBC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A5BF1C78D9F64B679A5EBDE1C6598EBC01010090CD73B74AB76B46B99D72D7C4FCDC76" ma:contentTypeVersion="5" ma:contentTypeDescription="Create a new document." ma:contentTypeScope="" ma:versionID="9e977a1316587329829b571d01fa4463">
  <xsd:schema xmlns:xsd="http://www.w3.org/2001/XMLSchema" xmlns:xs="http://www.w3.org/2001/XMLSchema" xmlns:p="http://schemas.microsoft.com/office/2006/metadata/properties" xmlns:ns2="4e9417ab-6472-4075-af16-7dc6074df91e" xmlns:ns3="d046d0c0-1bfc-4728-9ecf-241f7cce517c" targetNamespace="http://schemas.microsoft.com/office/2006/metadata/properties" ma:root="true" ma:fieldsID="a828c53101301b36a8173aba735a94fa" ns2:_="" ns3:_="">
    <xsd:import namespace="4e9417ab-6472-4075-af16-7dc6074df91e"/>
    <xsd:import namespace="d046d0c0-1bfc-4728-9ecf-241f7cce517c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jb5e598af17141539648acf311d7477b" minOccurs="0"/>
                <xsd:element ref="ns2:n7493b4506bf40e28c373b1e51a33445" minOccurs="0"/>
                <xsd:element ref="ns2:HOMigrated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417ab-6472-4075-af16-7dc6074df91e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1;#Official|14c80daa-741b-422c-9722-f71693c9ede4" ma:fieldId="{5ae2bfa7-b647-4897-ab4a-53f76ea236c7}" ma:sspId="93e580ec-c125-41f3-a307-e1c841722a86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9063f83-6673-4994-9aac-de12ca7ebcaf}" ma:internalName="TaxCatchAll" ma:showField="CatchAllData" ma:web="47bee7a9-a607-491b-902b-f70236870b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063f83-6673-4994-9aac-de12ca7ebcaf}" ma:internalName="TaxCatchAllLabel" ma:readOnly="true" ma:showField="CatchAllDataLabel" ma:web="47bee7a9-a607-491b-902b-f70236870b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2;#Crown|69589897-2828-4761-976e-717fd8e631c9" ma:fieldId="{cf401361-b24e-474c-b011-be6eb76c0e76}" ma:sspId="93e580ec-c125-41f3-a307-e1c841722a86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5e598af17141539648acf311d7477b" ma:index="14" nillable="true" ma:taxonomy="true" ma:internalName="jb5e598af17141539648acf311d7477b" ma:taxonomyFieldName="HOBusinessUnit" ma:displayName="Business unit" ma:default="83;#MAU (A)|6d3f5ef1-ef0b-4c90-bb5a-337a2f8b5e54" ma:fieldId="{3b5e598a-f171-4153-9648-acf311d7477b}" ma:sspId="93e580ec-c125-41f3-a307-e1c841722a86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6" nillable="true" ma:taxonomy="true" ma:internalName="n7493b4506bf40e28c373b1e51a33445" ma:taxonomyFieldName="HOSiteType" ma:displayName="Site type" ma:default="4;#Service Management – Standard|9ec4c595-c173-4c8b-87ef-170a87f8b11c" ma:fieldId="{77493b45-06bf-40e2-8c37-3b1e51a33445}" ma:sspId="93e580ec-c125-41f3-a307-e1c841722a86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8" nillable="true" ma:displayName="Migrated" ma:default="0" ma:internalName="HOMig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6d0c0-1bfc-4728-9ecf-241f7cce51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9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9417ab-6472-4075-af16-7dc6074df91e">
      <Value>83</Value>
      <Value>4</Value>
      <Value>2</Value>
      <Value>1</Value>
    </TaxCatchAll>
    <n7493b4506bf40e28c373b1e51a33445 xmlns="4e9417ab-6472-4075-af16-7dc6074df9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Service Management – Standard</TermName>
          <TermId xmlns="http://schemas.microsoft.com/office/infopath/2007/PartnerControls">9ec4c595-c173-4c8b-87ef-170a87f8b11c</TermId>
        </TermInfo>
      </Terms>
    </n7493b4506bf40e28c373b1e51a33445>
    <cf401361b24e474cb011be6eb76c0e76 xmlns="4e9417ab-6472-4075-af16-7dc6074df9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cf401361b24e474cb011be6eb76c0e76>
    <HOMigrated xmlns="4e9417ab-6472-4075-af16-7dc6074df91e">false</HOMigrated>
    <lae2bfa7b6474897ab4a53f76ea236c7 xmlns="4e9417ab-6472-4075-af16-7dc6074df9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lcf76f155ced4ddcb4097134ff3c332f xmlns="d046d0c0-1bfc-4728-9ecf-241f7cce517c" xsi:nil="true"/>
    <jb5e598af17141539648acf311d7477b xmlns="4e9417ab-6472-4075-af16-7dc6074df9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MAU (A)</TermName>
          <TermId xmlns="http://schemas.microsoft.com/office/infopath/2007/PartnerControls">6d3f5ef1-ef0b-4c90-bb5a-337a2f8b5e54</TermId>
        </TermInfo>
      </Terms>
    </jb5e598af17141539648acf311d7477b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54AEFF-D159-41C7-9924-9516F60874B8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CD22CF5-168E-46C5-B0A7-85B80F2D2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9417ab-6472-4075-af16-7dc6074df91e"/>
    <ds:schemaRef ds:uri="d046d0c0-1bfc-4728-9ecf-241f7cce51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816EAC-1A84-42A2-8911-C75593D67D5C}">
  <ds:schemaRefs>
    <ds:schemaRef ds:uri="http://purl.org/dc/elements/1.1/"/>
    <ds:schemaRef ds:uri="d046d0c0-1bfc-4728-9ecf-241f7cce517c"/>
    <ds:schemaRef ds:uri="http://purl.org/dc/dcmitype/"/>
    <ds:schemaRef ds:uri="4e9417ab-6472-4075-af16-7dc6074df91e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20F9CCFA-B201-4B41-A394-2B0DE25639D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8f77787-5df4-43b6-a2a8-8d8b678a318b}" enabled="1" method="Standard" siteId="{1ce6dd9e-b337-4088-be5e-8dbbec04b34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A(i)-SE</vt:lpstr>
      <vt:lpstr>Table A(ii)-SE</vt:lpstr>
      <vt:lpstr>Table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 Santhosh-Kumar</dc:creator>
  <cp:lastModifiedBy>GILL, Sandeep</cp:lastModifiedBy>
  <dcterms:created xsi:type="dcterms:W3CDTF">2026-01-14T21:49:32Z</dcterms:created>
  <dcterms:modified xsi:type="dcterms:W3CDTF">2026-02-11T09:16:30Z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0x010100A5BF1C78D9F64B679A5EBDE1C6598EBC01010090CD73B74AB76B46B99D72D7C4FCDC76</vt:lpwstr>
  </property>
  <property fmtid="{D5CDD505-2E9C-101B-9397-08002B2CF9AE}" pid="3" name="HOGovernmentSecurityClassification">
    <vt:lpwstr>1;#Official|14c80daa-741b-422c-9722-f71693c9ede4</vt:lpwstr>
  </property>
  <property fmtid="{D5CDD505-2E9C-101B-9397-08002B2CF9AE}" pid="4" name="HOSiteType">
    <vt:lpwstr>4;#Service Management – Standard|9ec4c595-c173-4c8b-87ef-170a87f8b11c</vt:lpwstr>
  </property>
  <property fmtid="{D5CDD505-2E9C-101B-9397-08002B2CF9AE}" pid="5" name="HOCopyrightLevel">
    <vt:lpwstr>2;#Crown|69589897-2828-4761-976e-717fd8e631c9</vt:lpwstr>
  </property>
  <property fmtid="{D5CDD505-2E9C-101B-9397-08002B2CF9AE}" pid="6" name="HOBusinessUnit">
    <vt:lpwstr>83;#MAU (A)|6d3f5ef1-ef0b-4c90-bb5a-337a2f8b5e54</vt:lpwstr>
  </property>
  <property fmtid="{D5CDD505-2E9C-101B-9397-08002B2CF9AE}" pid="7" name="MediaServiceImageTags">
    <vt:lpwstr/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