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https://justiceuk-my.sharepoint.com/personal/mark_williams_ukgovwales_gov_uk/Documents/"/>
    </mc:Choice>
  </mc:AlternateContent>
  <bookViews>
    <workbookView xWindow="0" yWindow="0" windowWidth="14380" windowHeight="3510" tabRatio="893" activeTab="4"/>
  </bookViews>
  <sheets>
    <sheet name="3.1 WG CTs" sheetId="8" r:id="rId1"/>
    <sheet name="3.3 (a) Cash Grant" sheetId="1" r:id="rId2"/>
    <sheet name="3.3 (b) Control Totals" sheetId="2" r:id="rId3"/>
    <sheet name="3.4 (a) BarnettResource Changes" sheetId="3" r:id="rId4"/>
    <sheet name="3.4 (b) Barnett Capital Changes" sheetId="11" r:id="rId5"/>
    <sheet name="3.5 WG Trends" sheetId="10" r:id="rId6"/>
    <sheet name="BGT" sheetId="12" state="hidden" r:id="rId7"/>
  </sheets>
  <definedNames>
    <definedName name="_ftn1" localSheetId="5">'3.5 WG Trends'!$B$15</definedName>
    <definedName name="_ftn2" localSheetId="5">'3.5 WG Trends'!$B$16</definedName>
    <definedName name="_ftn3" localSheetId="5">'3.5 WG Trends'!$B$17</definedName>
    <definedName name="_ftn4" localSheetId="5">'3.5 WG Trends'!#REF!</definedName>
    <definedName name="_ftn5" localSheetId="5">'3.5 WG Trends'!#REF!</definedName>
    <definedName name="_ftn6" localSheetId="5">'3.5 WG Trends'!#REF!</definedName>
    <definedName name="_ftnref3" localSheetId="5">'3.5 WG Trends'!$B$10</definedName>
    <definedName name="_xlnm.Print_Area" localSheetId="0">'3.1 WG CTs'!$B$2:$G$6</definedName>
    <definedName name="_xlnm.Print_Area" localSheetId="1">'3.3 (a) Cash Grant'!$B$2:$E$36</definedName>
    <definedName name="_xlnm.Print_Area" localSheetId="2">'3.3 (b) Control Totals'!$B$2:$E$32</definedName>
    <definedName name="_xlnm.Print_Area" localSheetId="5">'3.5 WG Trends'!$B$2:$G$17</definedName>
  </definedName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1" i="2" l="1"/>
  <c r="C7" i="1" l="1"/>
  <c r="C22" i="2" l="1"/>
  <c r="C8" i="1" l="1"/>
  <c r="F6" i="10"/>
  <c r="C21" i="1" l="1"/>
  <c r="C30" i="2"/>
  <c r="C29" i="2"/>
  <c r="C28" i="2"/>
  <c r="C31" i="2" l="1"/>
  <c r="C32" i="2"/>
  <c r="H174" i="11"/>
  <c r="H175" i="11"/>
  <c r="H176" i="11"/>
  <c r="H177" i="11"/>
  <c r="H178" i="11"/>
  <c r="H179" i="11"/>
  <c r="H180" i="11"/>
  <c r="H181" i="11"/>
  <c r="H182" i="11"/>
  <c r="H183" i="11"/>
  <c r="H184" i="11"/>
  <c r="H185" i="11"/>
  <c r="H186" i="11"/>
  <c r="H187" i="11"/>
  <c r="H188" i="11"/>
  <c r="H189" i="11"/>
  <c r="H190" i="11"/>
  <c r="G191" i="11"/>
  <c r="F191" i="11"/>
  <c r="G154" i="11"/>
  <c r="F154" i="11"/>
  <c r="H85" i="11"/>
  <c r="H86" i="11"/>
  <c r="H87" i="11"/>
  <c r="H88" i="11"/>
  <c r="H89" i="11"/>
  <c r="H90" i="11"/>
  <c r="H91" i="11"/>
  <c r="H92" i="11"/>
  <c r="H93" i="11"/>
  <c r="H94" i="11"/>
  <c r="H95" i="11"/>
  <c r="H96" i="11"/>
  <c r="H97" i="11"/>
  <c r="H98" i="11"/>
  <c r="H99" i="11"/>
  <c r="H100" i="11"/>
  <c r="H101" i="11"/>
  <c r="H102" i="11"/>
  <c r="H103" i="11"/>
  <c r="H104" i="11"/>
  <c r="H105" i="11"/>
  <c r="H106" i="11"/>
  <c r="H107" i="11"/>
  <c r="H108" i="11"/>
  <c r="H109" i="11"/>
  <c r="H110" i="11"/>
  <c r="H111" i="11"/>
  <c r="H112" i="11"/>
  <c r="H113" i="11"/>
  <c r="H114" i="11"/>
  <c r="H115" i="11"/>
  <c r="H116" i="11"/>
  <c r="H117" i="11"/>
  <c r="H118" i="11"/>
  <c r="H119" i="11"/>
  <c r="H120" i="11"/>
  <c r="H121" i="11"/>
  <c r="H122" i="11"/>
  <c r="H123" i="11"/>
  <c r="H124" i="11"/>
  <c r="H125" i="11"/>
  <c r="H126" i="11"/>
  <c r="H127" i="11"/>
  <c r="H128" i="11"/>
  <c r="H129" i="11"/>
  <c r="H130" i="11"/>
  <c r="H131" i="11"/>
  <c r="H132" i="11"/>
  <c r="H133" i="11"/>
  <c r="H134" i="11"/>
  <c r="H135" i="11"/>
  <c r="H136" i="11"/>
  <c r="H137" i="11"/>
  <c r="H138" i="11"/>
  <c r="H139" i="11"/>
  <c r="H140" i="11"/>
  <c r="H141" i="11"/>
  <c r="H142" i="11"/>
  <c r="H143" i="11"/>
  <c r="H144" i="11"/>
  <c r="H145" i="11"/>
  <c r="H146" i="11"/>
  <c r="H147" i="11"/>
  <c r="H148" i="11"/>
  <c r="H149" i="11"/>
  <c r="H150" i="11"/>
  <c r="H151" i="11"/>
  <c r="H152" i="11"/>
  <c r="H153" i="11"/>
  <c r="H84" i="11"/>
  <c r="G288" i="3"/>
  <c r="F288" i="3"/>
  <c r="H154" i="11" l="1"/>
  <c r="I74" i="3" l="1"/>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I123" i="3"/>
  <c r="I124" i="3"/>
  <c r="I125" i="3"/>
  <c r="I126" i="3"/>
  <c r="I127" i="3"/>
  <c r="I128" i="3"/>
  <c r="I129" i="3"/>
  <c r="I130" i="3"/>
  <c r="I131" i="3"/>
  <c r="I132" i="3"/>
  <c r="I133" i="3"/>
  <c r="I134" i="3"/>
  <c r="I135" i="3"/>
  <c r="I136" i="3"/>
  <c r="I137" i="3"/>
  <c r="I138" i="3"/>
  <c r="I139" i="3"/>
  <c r="I140" i="3"/>
  <c r="I141" i="3"/>
  <c r="I142" i="3"/>
  <c r="I143" i="3"/>
  <c r="I144" i="3"/>
  <c r="I145" i="3"/>
  <c r="I146" i="3"/>
  <c r="I147" i="3"/>
  <c r="I148" i="3"/>
  <c r="I149" i="3"/>
  <c r="I150" i="3"/>
  <c r="I151" i="3"/>
  <c r="I152" i="3"/>
  <c r="I153" i="3"/>
  <c r="I154" i="3"/>
  <c r="I155" i="3"/>
  <c r="I156" i="3"/>
  <c r="I157" i="3"/>
  <c r="I158" i="3"/>
  <c r="I159" i="3"/>
  <c r="I160" i="3"/>
  <c r="I161" i="3"/>
  <c r="I162" i="3"/>
  <c r="I163" i="3"/>
  <c r="I164" i="3"/>
  <c r="I165" i="3"/>
  <c r="I166" i="3"/>
  <c r="I167" i="3"/>
  <c r="I168" i="3"/>
  <c r="I169" i="3"/>
  <c r="I170" i="3"/>
  <c r="I171" i="3"/>
  <c r="I172" i="3"/>
  <c r="I173" i="3"/>
  <c r="I174" i="3"/>
  <c r="I175" i="3"/>
  <c r="I176" i="3"/>
  <c r="I177" i="3"/>
  <c r="I178" i="3"/>
  <c r="I179" i="3"/>
  <c r="I180" i="3"/>
  <c r="I181" i="3"/>
  <c r="I182" i="3"/>
  <c r="I183" i="3"/>
  <c r="I184" i="3"/>
  <c r="I185" i="3"/>
  <c r="I186" i="3"/>
  <c r="I187" i="3"/>
  <c r="I188" i="3"/>
  <c r="I189" i="3"/>
  <c r="I190" i="3"/>
  <c r="I191" i="3"/>
  <c r="I192" i="3"/>
  <c r="I193" i="3"/>
  <c r="I194" i="3"/>
  <c r="I195" i="3"/>
  <c r="I196" i="3"/>
  <c r="I197" i="3"/>
  <c r="I198" i="3"/>
  <c r="I199" i="3"/>
  <c r="I200" i="3"/>
  <c r="I201" i="3"/>
  <c r="I202" i="3"/>
  <c r="I203" i="3"/>
  <c r="I204" i="3"/>
  <c r="I205" i="3"/>
  <c r="I206" i="3"/>
  <c r="I207" i="3"/>
  <c r="I208" i="3"/>
  <c r="I209" i="3"/>
  <c r="I210" i="3"/>
  <c r="I211" i="3"/>
  <c r="I212" i="3"/>
  <c r="I213" i="3"/>
  <c r="I214" i="3"/>
  <c r="I215" i="3"/>
  <c r="I216" i="3"/>
  <c r="I217" i="3"/>
  <c r="I218" i="3"/>
  <c r="I219" i="3"/>
  <c r="I220" i="3"/>
  <c r="I221" i="3"/>
  <c r="I222" i="3"/>
  <c r="I223" i="3"/>
  <c r="I224" i="3"/>
  <c r="I225" i="3"/>
  <c r="I226" i="3"/>
  <c r="I227" i="3"/>
  <c r="I228" i="3"/>
  <c r="I229" i="3"/>
  <c r="I230" i="3"/>
  <c r="I231" i="3"/>
  <c r="I232" i="3"/>
  <c r="I233" i="3"/>
  <c r="I234" i="3"/>
  <c r="I235" i="3"/>
  <c r="I236" i="3"/>
  <c r="I237" i="3"/>
  <c r="I238" i="3"/>
  <c r="I239" i="3"/>
  <c r="I240" i="3"/>
  <c r="I241" i="3"/>
  <c r="I242" i="3"/>
  <c r="I243" i="3"/>
  <c r="I244" i="3"/>
  <c r="I245" i="3"/>
  <c r="I246" i="3"/>
  <c r="I247" i="3"/>
  <c r="I248" i="3"/>
  <c r="I249" i="3"/>
  <c r="I55" i="3"/>
  <c r="I56" i="3"/>
  <c r="I57" i="3"/>
  <c r="I58" i="3"/>
  <c r="I59" i="3"/>
  <c r="I60" i="3"/>
  <c r="I61" i="3"/>
  <c r="I62" i="3"/>
  <c r="I63" i="3"/>
  <c r="I64" i="3"/>
  <c r="I65" i="3"/>
  <c r="I66" i="3"/>
  <c r="I67" i="3"/>
  <c r="I68" i="3"/>
  <c r="I69" i="3"/>
  <c r="I70" i="3"/>
  <c r="I71" i="3"/>
  <c r="I72" i="3"/>
  <c r="I73" i="3"/>
  <c r="H250" i="3"/>
  <c r="G250" i="3"/>
  <c r="F250" i="3"/>
  <c r="F80" i="11" l="1"/>
  <c r="H164" i="11"/>
  <c r="H173" i="11" l="1"/>
  <c r="H191" i="11" s="1"/>
  <c r="H169" i="11"/>
  <c r="H168" i="11"/>
  <c r="G80" i="11"/>
  <c r="H79" i="11"/>
  <c r="H80" i="11" s="1"/>
  <c r="H166" i="11"/>
  <c r="G170" i="11"/>
  <c r="F170" i="11"/>
  <c r="G78" i="11"/>
  <c r="F78" i="11"/>
  <c r="H162" i="11"/>
  <c r="H160" i="11"/>
  <c r="F276" i="3"/>
  <c r="F271" i="3"/>
  <c r="F293" i="3" l="1"/>
  <c r="H276" i="3"/>
  <c r="G276" i="3"/>
  <c r="F292" i="3"/>
  <c r="G7" i="10" s="1"/>
  <c r="I276" i="3" l="1"/>
  <c r="C35" i="1" l="1"/>
  <c r="I13" i="3" l="1"/>
  <c r="G36" i="11"/>
  <c r="I289" i="3" l="1"/>
  <c r="G292" i="3"/>
  <c r="H292" i="3"/>
  <c r="I292" i="3" l="1"/>
  <c r="H76" i="11" l="1"/>
  <c r="H75" i="11"/>
  <c r="H74" i="11"/>
  <c r="H77" i="11"/>
  <c r="H69" i="11"/>
  <c r="H70" i="11"/>
  <c r="H71" i="11"/>
  <c r="H72" i="11"/>
  <c r="H73" i="11"/>
  <c r="H62" i="11"/>
  <c r="H63" i="11"/>
  <c r="H64" i="11"/>
  <c r="H65" i="11"/>
  <c r="H66" i="11"/>
  <c r="H67" i="11"/>
  <c r="H68" i="11"/>
  <c r="H60" i="11"/>
  <c r="H61" i="11"/>
  <c r="H55" i="11"/>
  <c r="H56" i="11"/>
  <c r="H57" i="11"/>
  <c r="H58" i="11"/>
  <c r="H59" i="11"/>
  <c r="H38" i="11"/>
  <c r="H39" i="11"/>
  <c r="H40" i="11"/>
  <c r="H41" i="11"/>
  <c r="H42" i="11"/>
  <c r="H43" i="11"/>
  <c r="H44" i="11"/>
  <c r="H37" i="11"/>
  <c r="H23" i="11"/>
  <c r="H24" i="11"/>
  <c r="H25" i="11"/>
  <c r="H26" i="11"/>
  <c r="H27" i="11"/>
  <c r="H28" i="11"/>
  <c r="H29" i="11"/>
  <c r="H30" i="11"/>
  <c r="H31" i="11"/>
  <c r="H32" i="11"/>
  <c r="H33" i="11"/>
  <c r="H34" i="11"/>
  <c r="H35" i="11"/>
  <c r="H22" i="11"/>
  <c r="H20" i="11"/>
  <c r="H21" i="11" s="1"/>
  <c r="H8" i="11"/>
  <c r="H9" i="11"/>
  <c r="H10" i="11"/>
  <c r="H11" i="11"/>
  <c r="H12" i="11"/>
  <c r="H13" i="11"/>
  <c r="H14" i="11"/>
  <c r="H15" i="11"/>
  <c r="H16" i="11"/>
  <c r="H17" i="11"/>
  <c r="H18" i="11"/>
  <c r="H7" i="11"/>
  <c r="I43" i="3"/>
  <c r="I44" i="3"/>
  <c r="I45" i="3"/>
  <c r="I46" i="3"/>
  <c r="I47" i="3"/>
  <c r="I48" i="3"/>
  <c r="I49" i="3"/>
  <c r="I50" i="3"/>
  <c r="I51" i="3"/>
  <c r="I52" i="3"/>
  <c r="I53" i="3"/>
  <c r="I54" i="3"/>
  <c r="I42" i="3"/>
  <c r="I8" i="3"/>
  <c r="I9" i="3"/>
  <c r="I10" i="3"/>
  <c r="I11" i="3"/>
  <c r="I12"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H45" i="11" l="1"/>
  <c r="H19" i="11"/>
  <c r="H36" i="11"/>
  <c r="I7" i="3"/>
  <c r="I250" i="3" s="1"/>
  <c r="I6" i="3"/>
  <c r="D6" i="10"/>
  <c r="E6" i="10"/>
  <c r="D10" i="10"/>
  <c r="D12" i="10" s="1"/>
  <c r="E10" i="10"/>
  <c r="F10" i="10"/>
  <c r="F12" i="10" s="1"/>
  <c r="E12" i="10"/>
  <c r="C10" i="10"/>
  <c r="C12" i="10" s="1"/>
  <c r="C6" i="10"/>
  <c r="G19" i="11" l="1"/>
  <c r="F19" i="11"/>
  <c r="G45" i="11"/>
  <c r="F45" i="11"/>
  <c r="F36" i="11" l="1"/>
  <c r="H271" i="3" l="1"/>
  <c r="G271" i="3"/>
  <c r="G293" i="3" s="1"/>
  <c r="F295" i="3" l="1"/>
  <c r="F296" i="3" s="1"/>
  <c r="I271" i="3"/>
  <c r="H6" i="11" l="1"/>
  <c r="H158" i="11"/>
  <c r="H170" i="11" s="1"/>
  <c r="F21" i="11"/>
  <c r="F81" i="11" s="1"/>
  <c r="G21" i="11"/>
  <c r="G81" i="11" s="1"/>
  <c r="H46" i="11"/>
  <c r="H47" i="11"/>
  <c r="H48" i="11"/>
  <c r="H49" i="11"/>
  <c r="H50" i="11"/>
  <c r="H51" i="11"/>
  <c r="H52" i="11"/>
  <c r="H53" i="11"/>
  <c r="H54" i="11"/>
  <c r="H288" i="3"/>
  <c r="H293" i="3" s="1"/>
  <c r="H78" i="11" l="1"/>
  <c r="H81" i="11" s="1"/>
  <c r="H155" i="11" s="1"/>
  <c r="F155" i="11"/>
  <c r="F192" i="11"/>
  <c r="G155" i="11"/>
  <c r="I288" i="3"/>
  <c r="I293" i="3" s="1"/>
  <c r="G295" i="3" l="1"/>
  <c r="G296" i="3" s="1"/>
  <c r="C8" i="2" s="1"/>
  <c r="H295" i="3"/>
  <c r="H296" i="3" s="1"/>
  <c r="F194" i="11"/>
  <c r="F195" i="11" s="1"/>
  <c r="C11" i="2" s="1"/>
  <c r="C7" i="2"/>
  <c r="H192" i="11"/>
  <c r="G192" i="11"/>
  <c r="G194" i="11" s="1"/>
  <c r="G195" i="11" l="1"/>
  <c r="C12" i="2" s="1"/>
  <c r="C9" i="2"/>
  <c r="C6" i="2" s="1"/>
  <c r="G11" i="10"/>
  <c r="I295" i="3"/>
  <c r="I296" i="3" s="1"/>
  <c r="H194" i="11"/>
  <c r="H195" i="11" l="1"/>
  <c r="G9" i="10" s="1"/>
  <c r="C5" i="1"/>
  <c r="C10" i="1" s="1"/>
  <c r="G8" i="10"/>
  <c r="G6" i="10" s="1"/>
  <c r="C10" i="2"/>
  <c r="C13" i="2" s="1"/>
  <c r="C25" i="1"/>
  <c r="C30" i="1"/>
  <c r="C15" i="1"/>
  <c r="G10" i="10" l="1"/>
  <c r="G12" i="10" s="1"/>
  <c r="C36" i="1"/>
  <c r="C6" i="8" l="1"/>
  <c r="D6" i="8" s="1"/>
  <c r="E6" i="8" l="1"/>
  <c r="F6" i="8"/>
  <c r="G6" i="8" s="1"/>
</calcChain>
</file>

<file path=xl/comments1.xml><?xml version="1.0" encoding="utf-8"?>
<comments xmlns="http://schemas.openxmlformats.org/spreadsheetml/2006/main">
  <authors>
    <author>Alwad, Abdullah - HMT</author>
  </authors>
  <commentList>
    <comment ref="F84" authorId="0" shapeId="0">
      <text>
        <r>
          <rPr>
            <b/>
            <sz val="9"/>
            <color indexed="81"/>
            <rFont val="Tahoma"/>
            <family val="2"/>
          </rPr>
          <t>Alwad, Abdullah - HMT:</t>
        </r>
        <r>
          <rPr>
            <sz val="9"/>
            <color indexed="81"/>
            <rFont val="Tahoma"/>
            <family val="2"/>
          </rPr>
          <t xml:space="preserve">
Will fill in once Barnett consequentials are locked down. </t>
        </r>
      </text>
    </comment>
  </commentList>
</comments>
</file>

<file path=xl/sharedStrings.xml><?xml version="1.0" encoding="utf-8"?>
<sst xmlns="http://schemas.openxmlformats.org/spreadsheetml/2006/main" count="1184" uniqueCount="657">
  <si>
    <t>Spending Total: amounts sought this year</t>
  </si>
  <si>
    <t>Budget Type</t>
  </si>
  <si>
    <t>Change (£m)</t>
  </si>
  <si>
    <t>% change</t>
  </si>
  <si>
    <t>2016-17</t>
  </si>
  <si>
    <t>2017-18</t>
  </si>
  <si>
    <t>2018-19</t>
  </si>
  <si>
    <t>2019-20</t>
  </si>
  <si>
    <t>2020-21</t>
  </si>
  <si>
    <t>Outturn</t>
  </si>
  <si>
    <t>Plans</t>
  </si>
  <si>
    <t>3.1 Comparison of cash grant payable to the Welsh Consolidated Fund</t>
  </si>
  <si>
    <t>Welsh Consolidated Fund: Non-Budget expenditure</t>
  </si>
  <si>
    <t>3.3 Welsh Government Funding 2016-17 to 2020-21</t>
  </si>
  <si>
    <t>less depreciation &amp; impairments</t>
  </si>
  <si>
    <t>[1] Totals may not sum due to rounding</t>
  </si>
  <si>
    <t>3.4 (a) Cash grant payable to the Welsh consolidated fund 2020-21</t>
  </si>
  <si>
    <t>£ million</t>
  </si>
  <si>
    <t>sub total</t>
  </si>
  <si>
    <t>Comments:</t>
  </si>
  <si>
    <t>Welsh block grant (DEL)</t>
  </si>
  <si>
    <t>see control totals table</t>
  </si>
  <si>
    <t>UK government funded AME</t>
  </si>
  <si>
    <t>Expenditure funded by Welsh taxes</t>
  </si>
  <si>
    <t>Expenditure financed by Capital Borrowing</t>
  </si>
  <si>
    <t>Non-Domestic Rates</t>
  </si>
  <si>
    <t>subtotal (TOTAL MANAGED EXPENDITURE)</t>
  </si>
  <si>
    <t>NON-VOTED EXPENDITURE:</t>
  </si>
  <si>
    <t>(1) Less - general:</t>
  </si>
  <si>
    <t>LA Credit Approvals</t>
  </si>
  <si>
    <t>Other Non-Voted</t>
  </si>
  <si>
    <t>subtotal</t>
  </si>
  <si>
    <t>(2) less - fiscal framework transactions (Wales Act 2014):</t>
  </si>
  <si>
    <t xml:space="preserve">Taxes collected by Welsh government </t>
  </si>
  <si>
    <t>Repayment of principal of loans</t>
  </si>
  <si>
    <t>Welsh Rates of Income Tax</t>
  </si>
  <si>
    <t>Capital borrowing</t>
  </si>
  <si>
    <t>(3) less: non-cash expenditure:</t>
  </si>
  <si>
    <t>Resource ringfenced non-cash</t>
  </si>
  <si>
    <t>Other non-cash to accruals adjustments (UK funded AME-student loans)</t>
  </si>
  <si>
    <t>VOTED EXPENDITURE:</t>
  </si>
  <si>
    <t>(1) less - voted receipts:</t>
  </si>
  <si>
    <t>Non-Domestic Rates income</t>
  </si>
  <si>
    <t xml:space="preserve">Contributions from the National Insurance Fund </t>
  </si>
  <si>
    <t>(2) less - timing adjustments:</t>
  </si>
  <si>
    <t>Increase / Decrease in Debtors &amp; Creditors</t>
  </si>
  <si>
    <t>Use of Provisions</t>
  </si>
  <si>
    <t>Devolved Taxes - time lag in collection of receipts in year 1</t>
  </si>
  <si>
    <t>CASH GRANT PAYABLE TO WELSH CONSOLIDATED FUND</t>
  </si>
  <si>
    <t>3.4 (b) Control totals for the Welsh Government including breakdown of main programme of AME spending</t>
  </si>
  <si>
    <t>1. Welsh Government DEL Control Total</t>
  </si>
  <si>
    <t>£ millions</t>
  </si>
  <si>
    <t>Total Resource DEL of which:</t>
  </si>
  <si>
    <t>Post block grant adjustments</t>
  </si>
  <si>
    <t>RDEL excluding depreciation</t>
  </si>
  <si>
    <t>Depreciation and impairments ring fence</t>
  </si>
  <si>
    <t>Student loans ring fence in DEL</t>
  </si>
  <si>
    <t>Total Capital DEL of which:</t>
  </si>
  <si>
    <t>General CDEL</t>
  </si>
  <si>
    <t>Ring fenced financial transactions</t>
  </si>
  <si>
    <t>Total Welsh block grant allocation</t>
  </si>
  <si>
    <t>sum of the above</t>
  </si>
  <si>
    <t>2. Welsh Government Annually Managed Expenditure funded by the UK Government</t>
  </si>
  <si>
    <t>Student loans</t>
  </si>
  <si>
    <t>NHS pensions</t>
  </si>
  <si>
    <t>Teachers pensions</t>
  </si>
  <si>
    <t>NHS impairments</t>
  </si>
  <si>
    <t>Other</t>
  </si>
  <si>
    <t>Subtotal</t>
  </si>
  <si>
    <t>3. Self-financed Annually Managed Expenditure</t>
  </si>
  <si>
    <t>Welsh Stamp Duty Land Tax</t>
  </si>
  <si>
    <t>Welsh Landfill Tax</t>
  </si>
  <si>
    <t>Welsh Government borrowing</t>
  </si>
  <si>
    <t>TOTAL UKG and Welsh funded AME</t>
  </si>
  <si>
    <t>sum of (2) and (3)</t>
  </si>
  <si>
    <t>3.4 (c) Resource DEL funding changes since Spending Round 2019</t>
  </si>
  <si>
    <t>Barnett consequentials, subsequent to Spending Round 2019 outcome</t>
  </si>
  <si>
    <r>
      <rPr>
        <b/>
        <sz val="12"/>
        <color theme="1"/>
        <rFont val="Humnst777 Lt BT"/>
        <family val="2"/>
      </rPr>
      <t>Resource DEL</t>
    </r>
    <r>
      <rPr>
        <b/>
        <sz val="11"/>
        <color theme="1"/>
        <rFont val="Humnst777 Lt BT"/>
        <family val="2"/>
      </rPr>
      <t xml:space="preserve"> excl depreciation</t>
    </r>
  </si>
  <si>
    <t xml:space="preserve">depreciation &amp; impairments </t>
  </si>
  <si>
    <t xml:space="preserve">student loans </t>
  </si>
  <si>
    <t>total Resource DEL</t>
  </si>
  <si>
    <t>Spending Round 2019 outcome</t>
  </si>
  <si>
    <t>Budget 2020</t>
  </si>
  <si>
    <t>Business rates</t>
  </si>
  <si>
    <t>Elimination of negative RSG in 2020-21</t>
  </si>
  <si>
    <t>Increased Business Rates Retention in Devolution Deal areas and the Greater London Authority (AME cost)</t>
  </si>
  <si>
    <t>Increased Business Rates Retention in Devolution Deal areas and the Greater London Authority (DEL cost)</t>
  </si>
  <si>
    <t>Business rates retail and pubs discount (DEL cost)</t>
  </si>
  <si>
    <t>Business, Energy &amp; Industrial Strategy</t>
  </si>
  <si>
    <t>Additional Funding for Growth Hubs</t>
  </si>
  <si>
    <t>Additional Funding for Be the Business</t>
  </si>
  <si>
    <t>Reforming Regulation Initiative</t>
  </si>
  <si>
    <t>Digital, Culture, Media &amp; Sport</t>
  </si>
  <si>
    <t xml:space="preserve">Cultural Investment Fund </t>
  </si>
  <si>
    <t>British Library Business and IP Centres</t>
  </si>
  <si>
    <t>Youth Investment Fund</t>
  </si>
  <si>
    <t>Commonwealth Games, Trade, Tourism, and Investment Programme</t>
  </si>
  <si>
    <t>Environment, Food &amp; Rural Affairs</t>
  </si>
  <si>
    <t>Natural Environment Impact Fund</t>
  </si>
  <si>
    <t>Nature for Climate Fund</t>
  </si>
  <si>
    <t>Flood defences</t>
  </si>
  <si>
    <t>Place-based resilience schemes</t>
  </si>
  <si>
    <t>Winter flood defence fund</t>
  </si>
  <si>
    <t>Nature Recovery Fund</t>
  </si>
  <si>
    <t>Education</t>
  </si>
  <si>
    <t>PE and Sports funding</t>
  </si>
  <si>
    <t>Vulnerable Children and Family Hubs</t>
  </si>
  <si>
    <t>Health &amp; Social Care</t>
  </si>
  <si>
    <t>Immigration Health Surcharge (1)</t>
  </si>
  <si>
    <t xml:space="preserve">Learning Disability and/or Autism fund </t>
  </si>
  <si>
    <t xml:space="preserve">NHS Nurse recruitment, training and retention </t>
  </si>
  <si>
    <t>General Practice workforce</t>
  </si>
  <si>
    <t>Hospital Car Parking</t>
  </si>
  <si>
    <t>Immigration Health Surcharge - DHSC adjustment</t>
  </si>
  <si>
    <t>Immigration Health Surcharge (2)</t>
  </si>
  <si>
    <t>HMRC</t>
  </si>
  <si>
    <t>VOA - Business System Transformation Programme</t>
  </si>
  <si>
    <t>HMT</t>
  </si>
  <si>
    <t>Making the most of knowledge assets</t>
  </si>
  <si>
    <t>Rough Sleeping</t>
  </si>
  <si>
    <t>West Yorkshire Devolution Deal</t>
  </si>
  <si>
    <t>Building Safety Fund</t>
  </si>
  <si>
    <t>Commission for an independent economic review in the Western Gateway</t>
  </si>
  <si>
    <t>Adults with Multiple Complex Needs</t>
  </si>
  <si>
    <t>Main Estimates 2020-21</t>
  </si>
  <si>
    <t>Additional DEL compensation for existing BR reliefs</t>
  </si>
  <si>
    <t xml:space="preserve">Business rates reliefs (12-month retail, hospitality and leisure holiday) - compensation for LAs </t>
  </si>
  <si>
    <t xml:space="preserve">Business rates reliefs (12-month nurseries holiday) - compensation for LAs </t>
  </si>
  <si>
    <t xml:space="preserve">Covid-19 Response Fund - local government </t>
  </si>
  <si>
    <t>Local Authority Hardship Fund</t>
  </si>
  <si>
    <t>Small Business Grants Fund</t>
  </si>
  <si>
    <t>Shielding - Food boxes for the clinically vulnerable</t>
  </si>
  <si>
    <t>Work and pensions</t>
  </si>
  <si>
    <t>Call centre for the National Shielding Centre</t>
  </si>
  <si>
    <t>Enhanced NHS discharge/suspension of means test</t>
  </si>
  <si>
    <t>Purchasing independent sector capacity</t>
  </si>
  <si>
    <t>Shielding measures DHSC elements</t>
  </si>
  <si>
    <t>PPE procurement</t>
  </si>
  <si>
    <t>Transport</t>
  </si>
  <si>
    <t>Emergency Measures Agreements</t>
  </si>
  <si>
    <t>total, ALL BARNETT CONSEQUENTIALS SINCE SPENDING ROUND 2019</t>
  </si>
  <si>
    <t>Other non-Barnett allocations, subsequent to Spending Review outcome</t>
  </si>
  <si>
    <t>Bew Review (2020-21)</t>
  </si>
  <si>
    <t xml:space="preserve">Transfer from HMT iro Debt Advice </t>
  </si>
  <si>
    <t>Subtotal, MAIN ESTIMATES 2020-21</t>
  </si>
  <si>
    <t>Budget transfers</t>
  </si>
  <si>
    <t>Home Office</t>
  </si>
  <si>
    <t>Police Settlement. Excluded from baseline in SR2019</t>
  </si>
  <si>
    <t>Immigration Health Surcharge</t>
  </si>
  <si>
    <t>Funding for OBR iro tax forecasts</t>
  </si>
  <si>
    <t>Classification changes</t>
  </si>
  <si>
    <t xml:space="preserve">Reprofile of Supplementary Estimates 2019-20 Barnett into 2020-21 </t>
  </si>
  <si>
    <t>Subtotal, BUDGET TRANSFERS AND CLASSIFICATION CHANGES</t>
  </si>
  <si>
    <t>BGA</t>
  </si>
  <si>
    <t>Subtotal, BLOCK GRANT ADJUSTMENTS</t>
  </si>
  <si>
    <t>Total, NON-BARNETT ALLOCATIONS SINCE SPENDING ROUND 2019</t>
  </si>
  <si>
    <t>Total, ALL CHANGES SINCE SPENDING ROUND 2019</t>
  </si>
  <si>
    <t>Total, REVISED RESOURCE DEL</t>
  </si>
  <si>
    <t>3.4 (c) Capital DEL funding changes since Spending Review 2015</t>
  </si>
  <si>
    <t>Barnett consequentials, since Spending Review 2015 (i) included in block grant transparency data already published</t>
  </si>
  <si>
    <t>Capital DEL excl financial transactions</t>
  </si>
  <si>
    <t>financial transactions DEL</t>
  </si>
  <si>
    <t>total Capital DEL</t>
  </si>
  <si>
    <t>Spending Review 2015 outcome</t>
  </si>
  <si>
    <t>Autumn Statement 2016</t>
  </si>
  <si>
    <t xml:space="preserve">Business, Energy &amp; Industrial Strategy </t>
  </si>
  <si>
    <t>Tech Transfer</t>
  </si>
  <si>
    <t>Quality-related Research funding</t>
  </si>
  <si>
    <t>Midlands Engine Investment Fund</t>
  </si>
  <si>
    <t>Northern Power House: Investment Fund</t>
  </si>
  <si>
    <t xml:space="preserve">Communities &amp; Local Government </t>
  </si>
  <si>
    <t>Accelerated construction</t>
  </si>
  <si>
    <t xml:space="preserve">Affordable housing </t>
  </si>
  <si>
    <t xml:space="preserve">Housing Infrastructure Fund </t>
  </si>
  <si>
    <t xml:space="preserve">Culture, Media &amp; Sport </t>
  </si>
  <si>
    <t xml:space="preserve">2021 Rugby League World Cup </t>
  </si>
  <si>
    <t xml:space="preserve">Cycling Road World Championships </t>
  </si>
  <si>
    <t>Grammar Schools expansion</t>
  </si>
  <si>
    <t xml:space="preserve">Transport </t>
  </si>
  <si>
    <t xml:space="preserve">Local roads and public transport networks </t>
  </si>
  <si>
    <t>Road Investment Strategy top-up</t>
  </si>
  <si>
    <t>subtotal Autumn statement 2016</t>
  </si>
  <si>
    <t>Spring  Budget 2017</t>
  </si>
  <si>
    <t xml:space="preserve">Education </t>
  </si>
  <si>
    <t xml:space="preserve">Education capital: extend free schools programme </t>
  </si>
  <si>
    <t>subtotal Spring budget 2017</t>
  </si>
  <si>
    <t>Autumn Budget 2017</t>
  </si>
  <si>
    <t>Housing Infrastructure Fund: Extend</t>
  </si>
  <si>
    <t xml:space="preserve">Land Assembly Fund </t>
  </si>
  <si>
    <t>Small sites: infrastructure and remediation</t>
  </si>
  <si>
    <t>Estate Regeneration</t>
  </si>
  <si>
    <t>Help to Buy: Equity Loan</t>
  </si>
  <si>
    <t>Home Building Fund: SMEs</t>
  </si>
  <si>
    <t xml:space="preserve">Jodrell Bank </t>
  </si>
  <si>
    <t xml:space="preserve">Health </t>
  </si>
  <si>
    <t>NHS: additional capital</t>
  </si>
  <si>
    <t>Air Quality: Compliance Funding</t>
  </si>
  <si>
    <t>Air Quality: Clean Air Fund</t>
  </si>
  <si>
    <t xml:space="preserve">Tyne &amp; Wear Metro </t>
  </si>
  <si>
    <t xml:space="preserve">Transforming Cities Fund </t>
  </si>
  <si>
    <t xml:space="preserve">Fiscal Framework 5% Barnett uplift </t>
  </si>
  <si>
    <t>subtotal Autumn Budget 2017</t>
  </si>
  <si>
    <t>Autumn Budget 2018</t>
  </si>
  <si>
    <t>Birmingham: future mobility area</t>
  </si>
  <si>
    <t>National Retraining Scheme: first phase</t>
  </si>
  <si>
    <t>Enterprise: Expand Knowledge Transfer Partnerships</t>
  </si>
  <si>
    <t xml:space="preserve">Environment, Food &amp; Rural Affairs </t>
  </si>
  <si>
    <t>Urban Tree Planting</t>
  </si>
  <si>
    <t xml:space="preserve">Communities &amp; Local Government/Health </t>
  </si>
  <si>
    <t>Future High Streets Fund: capital</t>
  </si>
  <si>
    <t>Future of Help to Buy: Equity Loan</t>
  </si>
  <si>
    <t>subtotal Budget 2018</t>
  </si>
  <si>
    <t>Barnett consequentials, subsequent to Spending Review 2015 outcome (ii) added since block grant transparency data published</t>
  </si>
  <si>
    <t>Funding 'excellent' research, across all regions and nations of UK</t>
  </si>
  <si>
    <t>Specialist Institutions</t>
  </si>
  <si>
    <t xml:space="preserve">Parklife Football Facilities </t>
  </si>
  <si>
    <t xml:space="preserve">Natural History Museum at Harwell </t>
  </si>
  <si>
    <t xml:space="preserve">National Museums Maintainance </t>
  </si>
  <si>
    <t>British Library at Leeds and Boston Spa</t>
  </si>
  <si>
    <t>Fly-tipping innovative solutions</t>
  </si>
  <si>
    <t>Water management assets</t>
  </si>
  <si>
    <t>Nitrogen dioxide emission reduction</t>
  </si>
  <si>
    <t>Potholes Fund</t>
  </si>
  <si>
    <t>Health</t>
  </si>
  <si>
    <t>DHSC Capital</t>
  </si>
  <si>
    <t>Health Infrastructure Plan</t>
  </si>
  <si>
    <t>Diagnostics</t>
  </si>
  <si>
    <t>NIHR- Prevention and translational research</t>
  </si>
  <si>
    <t xml:space="preserve">Covid-19 R&amp;D - 'Fighting Fund' </t>
  </si>
  <si>
    <t xml:space="preserve">Covid-19 - NHS/PHE Diagnostics </t>
  </si>
  <si>
    <t>Brownfield Housing Fund</t>
  </si>
  <si>
    <t>Help to Buy: Policy defintion</t>
  </si>
  <si>
    <t xml:space="preserve">Changing Places Fund </t>
  </si>
  <si>
    <t xml:space="preserve">Heritage Fund as part of the West Yorkshire Devolution Deal </t>
  </si>
  <si>
    <t>ESA10</t>
  </si>
  <si>
    <t>Transforming cities fund</t>
  </si>
  <si>
    <t>total all BARNETT CONSEQUENTIAL CHANGES SINCE SR 2015</t>
  </si>
  <si>
    <t>Non-Barnett allocations, since Spending Review 2015 (i) included in block grant transparency data already published</t>
  </si>
  <si>
    <t>City Deal: Swansea</t>
  </si>
  <si>
    <t>North Wales Growth Deal</t>
  </si>
  <si>
    <t>Main Estimates 2018-19</t>
  </si>
  <si>
    <t>Non-Barnett allocations, since Spending Review 2015 (ii) added since block grant transparency data published</t>
  </si>
  <si>
    <t>Outcome</t>
  </si>
  <si>
    <t>sub total changes, NON-BARNETT (changes since December 2018  block grant transparency data)</t>
  </si>
  <si>
    <t>total ALL NON-BARNETT CHANGES since SR2015</t>
  </si>
  <si>
    <t>Total, ALL CHANGES SINCE SPENDING REVIEW 2015</t>
  </si>
  <si>
    <t>Total, REVISED CAPITAL DEL</t>
  </si>
  <si>
    <t>Table 1.2 Welsh Government block grant funding for the Spending Review 2015 period (£ million)¹</t>
  </si>
  <si>
    <t xml:space="preserve">DEL changes by department and measure  </t>
  </si>
  <si>
    <t xml:space="preserve">SPENDING REVIEW 2015 OUTCOME </t>
  </si>
  <si>
    <t xml:space="preserve">Resource DEL </t>
  </si>
  <si>
    <t>-</t>
  </si>
  <si>
    <t xml:space="preserve">Capital DEL </t>
  </si>
  <si>
    <t xml:space="preserve">Capital DEL Financial Transactions </t>
  </si>
  <si>
    <t xml:space="preserve">Total Spending Review Settlement </t>
  </si>
  <si>
    <t xml:space="preserve">BUDGET 2016 </t>
  </si>
  <si>
    <t xml:space="preserve">Total DEL change Budget 2016 </t>
  </si>
  <si>
    <t xml:space="preserve">MAIN ESTIMATES 2016-17 </t>
  </si>
  <si>
    <t>Total Resource DEL in-year changes</t>
  </si>
  <si>
    <t>Total Capital DEL in-year changes</t>
  </si>
  <si>
    <t>Total DEL in-year changes Main Estimates 2016-17</t>
  </si>
  <si>
    <t xml:space="preserve">AUTUMN STATEMENT 2016 </t>
  </si>
  <si>
    <t>Capital DEL change by department and measure</t>
  </si>
  <si>
    <t>Total Barnett Consequentials</t>
  </si>
  <si>
    <t>Total Capital DEL change Autumn Statement 2016</t>
  </si>
  <si>
    <t>Capital DEL Financial Transactions change</t>
  </si>
  <si>
    <t xml:space="preserve">Total Capital DEL Financial Transactions change Autumn Statement 2016 </t>
  </si>
  <si>
    <t>Total DEL change Budget 2016</t>
  </si>
  <si>
    <t>SPRING BUDGET 2017</t>
  </si>
  <si>
    <t xml:space="preserve">Total Barnett Consequentials </t>
  </si>
  <si>
    <t>Total Capital DEL change Spring Budget 2017</t>
  </si>
  <si>
    <t>Total DEL Spring Budget 2017</t>
  </si>
  <si>
    <t>AUTUMN BUDGET 2017</t>
  </si>
  <si>
    <t xml:space="preserve">Total Non-Barnett Additions </t>
  </si>
  <si>
    <t>Flood defence investment²</t>
  </si>
  <si>
    <t xml:space="preserve">Flood defence investment - Regeneration and Growth Fund² </t>
  </si>
  <si>
    <t xml:space="preserve">Total 5% Barnett uplift </t>
  </si>
  <si>
    <t xml:space="preserve">Total Capital DEL change Autumn Budget 2017 </t>
  </si>
  <si>
    <t>Capital DEL Financial Transactions change by department and measure</t>
  </si>
  <si>
    <t>Total Capital DEL Financial Transactions change Autumn Budget 2017</t>
  </si>
  <si>
    <t>Total DEL change Autumn Budget 2017 before adjustment for tax devolution</t>
  </si>
  <si>
    <t>Total DEL change Autumn Budget 2017 after adjustment  for tax devolution</t>
  </si>
  <si>
    <t>MAIN ESTIMATES 2018</t>
  </si>
  <si>
    <t>Capital DEL in-year changes</t>
  </si>
  <si>
    <t>Budget Transfer from Business, Energy &amp; Industrial Strategy: R&amp;D</t>
  </si>
  <si>
    <t>Total DEL in-year changes Main Estimates 2017-18</t>
  </si>
  <si>
    <t>IN-YEAR CHANGES 2017-2018</t>
  </si>
  <si>
    <t>Resource DEL in-year changes</t>
  </si>
  <si>
    <t>2017-18 Estimated Outturn May 2018 (RDEL excl depreciation)</t>
  </si>
  <si>
    <t>2017-18 Provisional Outturn June 2018 (RDEL excl depreciation)</t>
  </si>
  <si>
    <t>Capital DEL in-year change</t>
  </si>
  <si>
    <t>2017-18 Estimated Outturn May 2018</t>
  </si>
  <si>
    <t>2017-18 Provisional Outturn June 2018</t>
  </si>
  <si>
    <t>Total DEL in-year changes 2017-18</t>
  </si>
  <si>
    <t>BUDGET 2018</t>
  </si>
  <si>
    <t>Total Resource DEL change Autumn Budget 2018</t>
  </si>
  <si>
    <t xml:space="preserve">Barnett Consequentials </t>
  </si>
  <si>
    <t>Health and Social Care</t>
  </si>
  <si>
    <t xml:space="preserve">Total Capital DEL 5% Barnett uplift </t>
  </si>
  <si>
    <t>Total Capital DEL Barnett change Autumn Budget 2018</t>
  </si>
  <si>
    <t xml:space="preserve">Non-Barnett Additions </t>
  </si>
  <si>
    <t>Total Capital DEL change Autumn Budget 2018 (including Reserve)</t>
  </si>
  <si>
    <t>Barnett Consequentials</t>
  </si>
  <si>
    <t>Capital Financial Transactions DEL change by department and measure</t>
  </si>
  <si>
    <t>Total Capital DEL Financial Transactions change Autumn Budget 2018</t>
  </si>
  <si>
    <t>Total DEL change Autumn Budget 2018 before adjustment for tax devolution</t>
  </si>
  <si>
    <t>Total DEL change Autumn Budget 2018 after adjustment for tax devolution</t>
  </si>
  <si>
    <t xml:space="preserve">Total DEL change over Spending Review 2015 period </t>
  </si>
  <si>
    <t>Total Resource DEL change before adjustments for tax devolution</t>
  </si>
  <si>
    <t>Total Capital DEL change before adjustments for tax devolution</t>
  </si>
  <si>
    <t>Total Capital DEL change Financial Transactions before adjustments for tax devolution</t>
  </si>
  <si>
    <t>Total DEL change before adjustment for tax devolution</t>
  </si>
  <si>
    <t xml:space="preserve">Total Welsh Government block grant over Spending Review 2015 period </t>
  </si>
  <si>
    <t>Total Resource DEL over Spending Review 2015 period before adjustment for tax devolution</t>
  </si>
  <si>
    <t>Total Capital DEL over Spending Review 2015 period before adjustment for tax devolution</t>
  </si>
  <si>
    <t>Total Capital DEL Financial Transactions over Spending Review 2015 period before adjustment for tax devolution</t>
  </si>
  <si>
    <t>Total Welsh Government block grant before adjustment for tax devolution</t>
  </si>
  <si>
    <t>Total Resource DEL adjustment for tax devolution</t>
  </si>
  <si>
    <t>Total Capital DEL adjustment for tax devolution</t>
  </si>
  <si>
    <t>Total Capital DEL Financial Transactions adjustment for tax devolution</t>
  </si>
  <si>
    <t>Total block grant tax adjustment for tax devolution</t>
  </si>
  <si>
    <t>Total Resource DEL over Spending Review 2015 period after adjustment for tax devolution</t>
  </si>
  <si>
    <t>Total Capital DEL over Spending Review 2015 period after adjustment for tax devolution</t>
  </si>
  <si>
    <t>Total Capital DEL Financial Transactions over Spending Review 2015 period after adjustment for tax devolution</t>
  </si>
  <si>
    <t>Total Welsh Government block grant after adjustment for tax devolution</t>
  </si>
  <si>
    <t>Population Data - ONS3</t>
  </si>
  <si>
    <t>BUDGET 2016</t>
  </si>
  <si>
    <t>Wales as a % of England</t>
  </si>
  <si>
    <t>AUTUMN STATEMENT 2016  AND SPRING BUDGET 2017</t>
  </si>
  <si>
    <t xml:space="preserve">AUTUMN BUDGET 2017 </t>
  </si>
  <si>
    <t xml:space="preserve">BUDGET 2018 </t>
  </si>
  <si>
    <t xml:space="preserve">¹Due to rounding, figures presented throughout this document may not sum precisely. </t>
  </si>
  <si>
    <t>²Funding for these measures will be charged to the reserve and formally added to the Welsh Government's Budget at the relevant Estimate round.</t>
  </si>
  <si>
    <t>3Data source for ONS mid-year population estimates: https://www.ons.gov.uk/peoplepopulationandcommunity/populationandmigration/populationestimates</t>
  </si>
  <si>
    <t>Supplementary Estimates 2020-21</t>
  </si>
  <si>
    <t>Landfill Tax</t>
  </si>
  <si>
    <t>Stamp Duty Land Tax</t>
  </si>
  <si>
    <t>Subtotal, SUPPLEMENTARY ESTIMATES 2020-21</t>
  </si>
  <si>
    <t>Local Authority Flood Recovery Costs</t>
  </si>
  <si>
    <t>Repair of Particularly Vulnerable Coal Tips</t>
  </si>
  <si>
    <t>Expected Credit Losses</t>
  </si>
  <si>
    <t>Accrued Leave</t>
  </si>
  <si>
    <t>Cash Management Rebate</t>
  </si>
  <si>
    <t>Tampon Tax</t>
  </si>
  <si>
    <t>LIBOR (Wales Air Ambulance)</t>
  </si>
  <si>
    <t>EU Structural Funds</t>
  </si>
  <si>
    <t>Coastal Communities Fund</t>
  </si>
  <si>
    <t>BPS Drect Payments</t>
  </si>
  <si>
    <t>Immigration Health Surchage Rebate</t>
  </si>
  <si>
    <t>Debt Advice (Levy Funded Amount)</t>
  </si>
  <si>
    <t>Cardiff City Deal</t>
  </si>
  <si>
    <t>15 Minute Heritage (National Heritage Memorial Fund)</t>
  </si>
  <si>
    <t>Green Recovery Capacity Building Scheme</t>
  </si>
  <si>
    <t>Clawback of Immigration Health Surcharge Overpayment at ME 20-21</t>
  </si>
  <si>
    <t>Fisheries &amp; Seafood Sector</t>
  </si>
  <si>
    <t>Contaminated Blood</t>
  </si>
  <si>
    <t>Ministry of Justice</t>
  </si>
  <si>
    <t>HMP Berwyn - Offender Learning</t>
  </si>
  <si>
    <t xml:space="preserve">Security  and Intelligence Agencies </t>
  </si>
  <si>
    <t>Cyber Security Resilience</t>
  </si>
  <si>
    <t>sub-total BARNETT CONSEQUENTIAL CHANGES (included within July 2020 block grant transparency data document)</t>
  </si>
  <si>
    <t>subtotal Budget 2020</t>
  </si>
  <si>
    <t>sub total changes, NON-BARNETT (included in July 2020  block grant transparency data)</t>
  </si>
  <si>
    <t>subtotal  NEW BARNETT CONSEQUENTIALS  (since July 2020 Block Grant Transparency document)</t>
  </si>
  <si>
    <t>subtotal Main Estimates 2020-21</t>
  </si>
  <si>
    <t>Spending Round 2019</t>
  </si>
  <si>
    <t>Reprofile of Barnett Consequentials (Supps Flex)</t>
  </si>
  <si>
    <t>Other Funding</t>
  </si>
  <si>
    <t>Business, Energy &amp; Industrial Strategy - R&amp;D</t>
  </si>
  <si>
    <t>Budget transfer</t>
  </si>
  <si>
    <t>Business, Environment and Industrial Strategy - GovTech</t>
  </si>
  <si>
    <t>Business, Environment and Industrial Strategy - National Productivity Investment Fund R&amp;D</t>
  </si>
  <si>
    <t>Autumn Statement 2016 - Flood Consequentials</t>
  </si>
  <si>
    <t>Autumn Statement 2017 - Flood Consequentials</t>
  </si>
  <si>
    <t>North Wales Growth Deal (Reprofiling funding from 2020-21  to 2034-35)</t>
  </si>
  <si>
    <t>Salix Reclassificaion (Reprofiling Funding from 2020-21 to 2021-22)</t>
  </si>
  <si>
    <t>MoG</t>
  </si>
  <si>
    <t>Environment, Food &amp; Rural Affairs  - Relating to the Forestry Commission</t>
  </si>
  <si>
    <t>Budget Transfer</t>
  </si>
  <si>
    <t>Culture, Media &amp; Sport - Community Woodland Grant</t>
  </si>
  <si>
    <t>Culture, Media &amp; Sport - Local Places &amp; Nature</t>
  </si>
  <si>
    <t>Business, Energy &amp; Industrial Strategy - Energy Efficiency iro Salix Costs</t>
  </si>
  <si>
    <t>Business, Energy &amp; Industrial Strategy - National Productivity Investment Fund</t>
  </si>
  <si>
    <t xml:space="preserve">Transport - Core Valley Lines </t>
  </si>
  <si>
    <t>Culture, Media &amp; Sport - Digital Infrastructure</t>
  </si>
  <si>
    <t>Suplementary Estimate 20-21 (£m)</t>
  </si>
  <si>
    <t>Comparison: Main Estimate 20-21</t>
  </si>
  <si>
    <t>Supplementary Estimates 2019-20</t>
  </si>
  <si>
    <t>PPE</t>
  </si>
  <si>
    <t xml:space="preserve">Covid 19 Business grants </t>
  </si>
  <si>
    <t>EMAs and ERMAs (RDEL)</t>
  </si>
  <si>
    <t>Covid-19 Vaccine</t>
  </si>
  <si>
    <t>Amendments to NHS financial framework</t>
  </si>
  <si>
    <t>Test and Trace (Eng)</t>
  </si>
  <si>
    <t>Covid-19 LA Support</t>
  </si>
  <si>
    <t>Amendments to NHS financial framework m1-6</t>
  </si>
  <si>
    <t>Sales, Fees and Charges</t>
  </si>
  <si>
    <t xml:space="preserve">NHS Providers - Lost income </t>
  </si>
  <si>
    <t xml:space="preserve">PPE Freight &amp; Logistics </t>
  </si>
  <si>
    <t>Loss of provider efficiency gains</t>
  </si>
  <si>
    <t>Infection Controls Grant</t>
  </si>
  <si>
    <t>Independent sector contract - continuation from August20-March 21</t>
  </si>
  <si>
    <t>Income Loss - HMT Share of Risk</t>
  </si>
  <si>
    <t>Contain Outbreak Management Fund (2nd lockdown)</t>
  </si>
  <si>
    <t>Digital, Culture, Media and Sport</t>
  </si>
  <si>
    <t>Cultural Sectors Support Package</t>
  </si>
  <si>
    <t>Provider defecit CFWD</t>
  </si>
  <si>
    <t>Enhanced Discharge Extension</t>
  </si>
  <si>
    <t>Loss of baseline income gains</t>
  </si>
  <si>
    <t>Charities Package</t>
  </si>
  <si>
    <t>Nightingale Hospitals</t>
  </si>
  <si>
    <t>Central Costs - Dental</t>
  </si>
  <si>
    <t>LA Grants</t>
  </si>
  <si>
    <t>Covid-19 pre-agreed measures - Education catch up</t>
  </si>
  <si>
    <t>Enhanced Discharge Risk</t>
  </si>
  <si>
    <t>Dental M7-12</t>
  </si>
  <si>
    <t>Community Pharmacy additional M4-12 bid</t>
  </si>
  <si>
    <t>Other Central M1-6</t>
  </si>
  <si>
    <t>Other Central M7-12</t>
  </si>
  <si>
    <t>Covid-19 pre-agreed measures - Voucher scheme to replace Free School Meals</t>
  </si>
  <si>
    <t xml:space="preserve">Flu Vaccine - administration </t>
  </si>
  <si>
    <t>Covid Winter Grant Scheme DELP</t>
  </si>
  <si>
    <t>COVID-19 Clinically extremely vulnerable (CEV) support</t>
  </si>
  <si>
    <t>Experimental Meds - Addt Tocilizumab</t>
  </si>
  <si>
    <t>Experimental Meds - Tocilizumab</t>
  </si>
  <si>
    <t>M1-6 Annual leave accrual</t>
  </si>
  <si>
    <t>M7-12 Annual leave accrual</t>
  </si>
  <si>
    <t>FSM (Jan to mid Feb)</t>
  </si>
  <si>
    <t>FSM (Mid Feb to end of March)</t>
  </si>
  <si>
    <t xml:space="preserve">Flu Vaccine - procurement </t>
  </si>
  <si>
    <t>Isolated Individuals</t>
  </si>
  <si>
    <t>Additional Hospices funding ask</t>
  </si>
  <si>
    <t xml:space="preserve">Hospices capacity </t>
  </si>
  <si>
    <t>Covid-19 pre-agreed measures - Covid Summer Food Fund</t>
  </si>
  <si>
    <t>Community Pharmacy Support Fund</t>
  </si>
  <si>
    <t>Adult social Care</t>
  </si>
  <si>
    <t>Covid-19 pre-agreed measures - FSM supplementary grant AY20/21</t>
  </si>
  <si>
    <t>Independent Sector uplift in headroom</t>
  </si>
  <si>
    <t>GP and Other Primary Care</t>
  </si>
  <si>
    <t xml:space="preserve">Academies Risk Sharing Scheme </t>
  </si>
  <si>
    <t>Rail Risk Share</t>
  </si>
  <si>
    <t>Leisure Centre Recovery Fund</t>
  </si>
  <si>
    <t xml:space="preserve"> Student Loan - management charge </t>
  </si>
  <si>
    <t>Net Zero Buildings</t>
  </si>
  <si>
    <t>Covid-19 pre-agreed measures - School Transport Funding (top-up)</t>
  </si>
  <si>
    <t>Next Steps Accomodation Project (agreed June 2020)</t>
  </si>
  <si>
    <t>NHS BT - Blood Plasma</t>
  </si>
  <si>
    <t>Addt recruitment HSCW and MSW workforce</t>
  </si>
  <si>
    <t>Student nurses deployed to the front line</t>
  </si>
  <si>
    <t>Covid-19 pre-agreed measures - Additional funding for schools transport from September</t>
  </si>
  <si>
    <t>Covid-19 pre-agreed measures - Jobs for a New Decade - traineeships</t>
  </si>
  <si>
    <t>Flu Vaccine - local procurement</t>
  </si>
  <si>
    <t>Covid-19 pre-agreed measures - Keeping schools/ colleges open (workforce)</t>
  </si>
  <si>
    <t>Local authority welfare grants</t>
  </si>
  <si>
    <t>Call and recall system</t>
  </si>
  <si>
    <t>IHS 2019-20 Excess</t>
  </si>
  <si>
    <t>Covid-19 Cycling - Emergency Active Travel Fund</t>
  </si>
  <si>
    <t>Nightingale Hospitals (wave 2 to end of FY)</t>
  </si>
  <si>
    <t xml:space="preserve"> HE hardship additional funding </t>
  </si>
  <si>
    <t>Death in Service</t>
  </si>
  <si>
    <t>Funding for Grenfell Tower Inquiry to cover inquiry costs for 20/21.</t>
  </si>
  <si>
    <t>Freedoms Reserve drawdown</t>
  </si>
  <si>
    <t>Covid-19 pre-agreed measures - Jobs for a new decade - 18-19 classroom offer</t>
  </si>
  <si>
    <t>NHS X Tech Pipeline</t>
  </si>
  <si>
    <t>Medicines procurement</t>
  </si>
  <si>
    <t>Covid-19 pre-agreed measures - Free School Meals for Easter holidays</t>
  </si>
  <si>
    <t>Rough Sleeping Interventions (Spring Budget 2020)</t>
  </si>
  <si>
    <t>New reserve claim: FE Insolvency Regime</t>
  </si>
  <si>
    <t>EU 2</t>
  </si>
  <si>
    <t>New reserve claim: Higher Education Restructuring regime (RDEL)</t>
  </si>
  <si>
    <t>Dartford tolls loss of income</t>
  </si>
  <si>
    <t xml:space="preserve">Shielding - Covid 19 CEV support </t>
  </si>
  <si>
    <t>EU 1</t>
  </si>
  <si>
    <t>Experimental Meds - Antibodies</t>
  </si>
  <si>
    <t>COVID-19 Compliance and Enforcement</t>
  </si>
  <si>
    <t>Covid-O Mental Health</t>
  </si>
  <si>
    <t>Repayments of English Business Rates Reliefs</t>
  </si>
  <si>
    <t>Covid-19  Cycling - Fix Your Bike</t>
  </si>
  <si>
    <t>Covid-19 pre-agreed measures - Winter Support Package (£20m for HAF)</t>
  </si>
  <si>
    <t>Covid-19 pre-agreed measures - HE Hardship</t>
  </si>
  <si>
    <t>ALB extra support</t>
  </si>
  <si>
    <t>Covid-19 pre-agreed measures - Jobs for a new decade - sector-based work academies</t>
  </si>
  <si>
    <t>Listed Places of Worship</t>
  </si>
  <si>
    <t>Covid-19 pre-agreed measures - Vulnerable children and young people charities funding</t>
  </si>
  <si>
    <t>Food charity scheme</t>
  </si>
  <si>
    <t>Maritime services - IoS and IoW</t>
  </si>
  <si>
    <t xml:space="preserve">Farming IT </t>
  </si>
  <si>
    <t>Zoos</t>
  </si>
  <si>
    <t xml:space="preserve">Other pre-agreed measures: PE and sports hubs </t>
  </si>
  <si>
    <t>Covid response - IT</t>
  </si>
  <si>
    <t>New Burdens</t>
  </si>
  <si>
    <t xml:space="preserve">Technical deficit 
</t>
  </si>
  <si>
    <t>Additional workforce proposals OSCE</t>
  </si>
  <si>
    <t>Covid-19 pre-agreed measures - Jobs for a new decade - National Careers Service</t>
  </si>
  <si>
    <t>Business Readiness</t>
  </si>
  <si>
    <t>Tampon Tax Fund</t>
  </si>
  <si>
    <t>Net Zero: Buildings Package (including staffing)</t>
  </si>
  <si>
    <t>Covid-19 pre-agreed measures - Exam contingency</t>
  </si>
  <si>
    <t xml:space="preserve">English Language (existing agreement) </t>
  </si>
  <si>
    <t xml:space="preserve">Other pre-agreed measures - Period poverty </t>
  </si>
  <si>
    <t>Funding for Government Property Agency for Covid costs as part of combined business case.</t>
  </si>
  <si>
    <t>Funding for Government Commercial Function as part of Reprioritisation exercise for commercial capability.</t>
  </si>
  <si>
    <t>Mind Grant</t>
  </si>
  <si>
    <t>Medicines -EMBS</t>
  </si>
  <si>
    <t>UK Holocaust Memorial Fund (existing agreement)</t>
  </si>
  <si>
    <t xml:space="preserve">Flood risk management 
</t>
  </si>
  <si>
    <t>Therapeutic taskforce £4m</t>
  </si>
  <si>
    <t>Loneliness</t>
  </si>
  <si>
    <t>Shared outcomes fund - out of hospital care fund</t>
  </si>
  <si>
    <t>Funding for Government Property Agency as part of Reprioritisation exercise for accelerated onboarding costs.</t>
  </si>
  <si>
    <t>Food Packages</t>
  </si>
  <si>
    <t>Funding for Government Property Agency for Old Admiralty Building costs.</t>
  </si>
  <si>
    <t xml:space="preserve">
Green challenge fund admin</t>
  </si>
  <si>
    <t>ALB Pressures</t>
  </si>
  <si>
    <t>Blythe House</t>
  </si>
  <si>
    <t>Business Support Helpline (BSH) support</t>
  </si>
  <si>
    <t>Dairy Industry</t>
  </si>
  <si>
    <t>High Streets (agreed with HMT)</t>
  </si>
  <si>
    <t xml:space="preserve">
Shared outcome admin - revised amount
</t>
  </si>
  <si>
    <t>Funding for Government Property Agency as part of Reprioritisation exercise for interoperability costs.</t>
  </si>
  <si>
    <t xml:space="preserve">Other pre-agreed measures - Shared Outcomes Fund: growing up well </t>
  </si>
  <si>
    <t>Heritage High Streets</t>
  </si>
  <si>
    <t>Festival UK 2022</t>
  </si>
  <si>
    <t xml:space="preserve">
Shared outcome programme - revised amount
</t>
  </si>
  <si>
    <t>Other pre-agreed measures - Shared Outcomes Fund: data improvement</t>
  </si>
  <si>
    <t>Floods risk management admin</t>
  </si>
  <si>
    <t xml:space="preserve">Other pre-agreed measures - Vulnerable children and family hubs </t>
  </si>
  <si>
    <t>VAT for donated PPE</t>
  </si>
  <si>
    <t>Miners Welfare Facilities</t>
  </si>
  <si>
    <t>EU Exit</t>
  </si>
  <si>
    <t>NDA</t>
  </si>
  <si>
    <t>RDEL reprioritisation exercise</t>
  </si>
  <si>
    <t>Borders EU - GB - revised amount</t>
  </si>
  <si>
    <t>Certifier capacity - revised amount</t>
  </si>
  <si>
    <t>SPS IT Business Case - revised amount</t>
  </si>
  <si>
    <t xml:space="preserve">EU Transition Kent Traffic Management </t>
  </si>
  <si>
    <t>National Citizen Service</t>
  </si>
  <si>
    <t xml:space="preserve">BDUK underspend </t>
  </si>
  <si>
    <t>VE/VJ Day</t>
  </si>
  <si>
    <t>OFCOM - 700Mhz</t>
  </si>
  <si>
    <t>PPE reconciliation</t>
  </si>
  <si>
    <t>Security and Intelligence Agencies</t>
  </si>
  <si>
    <t>Reprioritisation</t>
  </si>
  <si>
    <t>Life Chances Fund</t>
  </si>
  <si>
    <t>City of London Offset</t>
  </si>
  <si>
    <t xml:space="preserve">RDEL Surrender </t>
  </si>
  <si>
    <t>2019-20 Outturn S.31 BR Relief receipt income</t>
  </si>
  <si>
    <t>Budget surrender</t>
  </si>
  <si>
    <t>Reduction in Policy Ringfences - Covid Shielding</t>
  </si>
  <si>
    <t>R&amp;D RDEL to CDEL switch RDEL</t>
  </si>
  <si>
    <t xml:space="preserve">Student Loans: payment of management charge DfE to HMT </t>
  </si>
  <si>
    <t>Medicines Delivery</t>
  </si>
  <si>
    <t>Manchester BRR</t>
  </si>
  <si>
    <t xml:space="preserve">Surrender of protected apprenticeship funding </t>
  </si>
  <si>
    <t>Covid Business Grants</t>
  </si>
  <si>
    <t>Exchequer funding for the free-to-client debt advice (Money and Pensions Service)</t>
  </si>
  <si>
    <t xml:space="preserve">Depreciation and Impairments </t>
  </si>
  <si>
    <t>RDEL non cash cover in relation to write down of HS2 inventory.</t>
  </si>
  <si>
    <t>COVID-19 depreciation (Eng - PPE)</t>
  </si>
  <si>
    <t>Food Standards Agency</t>
  </si>
  <si>
    <t>Programme ringfenced (UKRI)</t>
  </si>
  <si>
    <t>Academies depreciation reduction</t>
  </si>
  <si>
    <t xml:space="preserve">Student Loan: impairment </t>
  </si>
  <si>
    <t>PM Announced CDEL</t>
  </si>
  <si>
    <t>NHS CDEL Claims</t>
  </si>
  <si>
    <t>Build, build, build (PM commitments): School condition</t>
  </si>
  <si>
    <t>EMAs and ERMAs (CDEL)</t>
  </si>
  <si>
    <t>Build Buidl Build (PM commitments): FE estates transformation</t>
  </si>
  <si>
    <t xml:space="preserve">Covid-19 Cycling - Emergency Active Travel Fund </t>
  </si>
  <si>
    <t>Devices Jan 2021</t>
  </si>
  <si>
    <t>Challenge Fund - part of fiscal stimulus package</t>
  </si>
  <si>
    <t>Rough Sleeping Interventions (agreed May 2020)</t>
  </si>
  <si>
    <t>Floods IPT</t>
  </si>
  <si>
    <t>Flood capital Budget 16</t>
  </si>
  <si>
    <t>R&amp;D RDEL to CDEL switch CDEL</t>
  </si>
  <si>
    <t>NHS GP Laptops</t>
  </si>
  <si>
    <t xml:space="preserve">NHS CDEL Claims IT </t>
  </si>
  <si>
    <t>Green Finance challenge fund - revised</t>
  </si>
  <si>
    <t>Oxygen Networks</t>
  </si>
  <si>
    <t>Farming IT</t>
  </si>
  <si>
    <t xml:space="preserve">
Farm IT support </t>
  </si>
  <si>
    <t xml:space="preserve">Technical deficit </t>
  </si>
  <si>
    <t xml:space="preserve">Floods regeneration 
</t>
  </si>
  <si>
    <t>Covid-19 Vaccine deployment</t>
  </si>
  <si>
    <t>New Flood defences</t>
  </si>
  <si>
    <t xml:space="preserve">Covid response - IT </t>
  </si>
  <si>
    <t>SSI Agreement for Steelworks (agreed October 2020)</t>
  </si>
  <si>
    <t>BL Leeds &amp; Boston Spa</t>
  </si>
  <si>
    <t>Navigation IPT</t>
  </si>
  <si>
    <t>Shared outcome - revised amount</t>
  </si>
  <si>
    <t>Nuclear Decommissioning Authority</t>
  </si>
  <si>
    <t>NDA reprioritisation exercise</t>
  </si>
  <si>
    <t>ODA programme underspend</t>
  </si>
  <si>
    <t>ODA- Newton Fund</t>
  </si>
  <si>
    <t>ODA- Global Challenges Research Fund (GCRF)</t>
  </si>
  <si>
    <t>Global Navigation Satellite System - EU Exit</t>
  </si>
  <si>
    <t>ISSI EU Exit</t>
  </si>
  <si>
    <t>700MHz</t>
  </si>
  <si>
    <t>Digital Infrastructure - 5G Reprofile</t>
  </si>
  <si>
    <t>Superfast</t>
  </si>
  <si>
    <t>Private Sector Remediation</t>
  </si>
  <si>
    <t>NPIF</t>
  </si>
  <si>
    <t>Underspends Non-NHS CDEL</t>
  </si>
  <si>
    <t>BSP</t>
  </si>
  <si>
    <t>HE Affordable Homes</t>
  </si>
  <si>
    <t>Affordable Homes Programme</t>
  </si>
  <si>
    <t>Underspends NHS CDEL</t>
  </si>
  <si>
    <t>HS2 underspend surrender</t>
  </si>
  <si>
    <t>Pre-agreed measure: Higher Education Restructuring regime FT</t>
  </si>
  <si>
    <t>RFL Loan Scheme</t>
  </si>
  <si>
    <t>Rugby League World Cup</t>
  </si>
  <si>
    <t>Comparison: Supplementary Estimate 19-20</t>
  </si>
  <si>
    <t xml:space="preserve">Covid-19 TfL Extraordinary Grant </t>
  </si>
  <si>
    <t>Covid-19 Bus Services Support Grant (CBSSG)</t>
  </si>
  <si>
    <t>Covid-19 Light Rail Revenue Restart Grant (LRRRG)</t>
  </si>
  <si>
    <t>Airport and Ground Operations Support Scheme</t>
  </si>
  <si>
    <t xml:space="preserve">Net Zero Buildings </t>
  </si>
  <si>
    <t>JAQU underspend surrender</t>
  </si>
  <si>
    <t>HE re-profile</t>
  </si>
  <si>
    <t>Cabinet Office</t>
  </si>
  <si>
    <t>Draw on Welsh Government Reserve</t>
  </si>
  <si>
    <t>Geospatial Agreement</t>
  </si>
  <si>
    <t>Work and Pensions</t>
  </si>
  <si>
    <t>Health Innovation Fund</t>
  </si>
  <si>
    <t>Core Valley Line (2020-21) - Maintenance and Renewals</t>
  </si>
  <si>
    <t>Core Valley Line Depreciation</t>
  </si>
  <si>
    <t>Crossrail Loan</t>
  </si>
  <si>
    <t>FT Not Required</t>
  </si>
  <si>
    <t>Transport - Core Valley Lines Maintenance and Renewals</t>
  </si>
  <si>
    <t xml:space="preserve">MHCLG: Communities </t>
  </si>
  <si>
    <t>MHCLG: Local Government</t>
  </si>
  <si>
    <t xml:space="preserve">MHCLG: Local Government </t>
  </si>
  <si>
    <t>Environment, Food and Rural Affairs</t>
  </si>
  <si>
    <t>Sports Winter Support Package</t>
  </si>
  <si>
    <t xml:space="preserve">ACE Reserves Drawdown </t>
  </si>
  <si>
    <t>Loans Museum and Galleries ALBs</t>
  </si>
  <si>
    <t>NHM Research Facility</t>
  </si>
  <si>
    <t>RFL Loan Scheme Fair Valuation</t>
  </si>
  <si>
    <t>700Mhz</t>
  </si>
  <si>
    <t>Covid-19</t>
  </si>
  <si>
    <t>The level of UK Government funding was determined at Spending Review 2015 (SR15) and Spending Round 2019 (SR19). Since the outcome of SR15 and SR19, funding has increased following Barnett consequentials and non-Barnett allocations from UK Government budgets and estimates rounds. The increases are shown in the accompanying excel tables 3.4b and 3.4c.</t>
  </si>
  <si>
    <t/>
  </si>
  <si>
    <t xml:space="preserve">Increase to Depreciation required as a result of increased capital investment in current and prior years. </t>
  </si>
  <si>
    <r>
      <t>£m</t>
    </r>
    <r>
      <rPr>
        <b/>
        <vertAlign val="superscript"/>
        <sz val="10"/>
        <rFont val="Humnst777 Lt BT"/>
        <family val="2"/>
      </rPr>
      <t>[1]</t>
    </r>
  </si>
  <si>
    <r>
      <t xml:space="preserve">Welsh Government Resource DEL plus Capital DEL </t>
    </r>
    <r>
      <rPr>
        <b/>
        <vertAlign val="superscript"/>
        <sz val="11"/>
        <rFont val="Calibri"/>
        <family val="2"/>
        <scheme val="minor"/>
      </rPr>
      <t>[2]</t>
    </r>
  </si>
  <si>
    <r>
      <t>Total Welsh Government DEL</t>
    </r>
    <r>
      <rPr>
        <b/>
        <vertAlign val="superscript"/>
        <sz val="10"/>
        <rFont val="Humnst777 Lt BT"/>
        <family val="2"/>
      </rPr>
      <t>[3]</t>
    </r>
  </si>
  <si>
    <t>[2] Including depreciation and impairments</t>
  </si>
  <si>
    <t>[3] Total DEL = Resource + capital – (depreciation &amp; impairments)</t>
  </si>
  <si>
    <t>Welsh Government Resource DEL</t>
  </si>
  <si>
    <t>Welsh Government Capital DEL</t>
  </si>
  <si>
    <t xml:space="preserve">Included in the £5.5bn of additional funding is £31 million made available to the Welsh Government to repair damage caused by severe floods, including to coal tips, following storms across Wales in February 2020. </t>
  </si>
  <si>
    <t>Tax Block Grant Adjustment</t>
  </si>
  <si>
    <t>Welsh Government Resource DEL (pre block grant adjustments)</t>
  </si>
  <si>
    <t>Cash grant payable to the Welsh Consolidated Fund has increased by £4.4bn, due to a £5.5 billion increase in the Welsh DEL block grant partly offset by a decrease in non-cash expenditure.</t>
  </si>
  <si>
    <t>see 3.3(a) cash grant table</t>
  </si>
  <si>
    <t xml:space="preserve">see 3.3(a) cash grant table. </t>
  </si>
  <si>
    <t>see 3.4 (a) funding changes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</si>
</sst>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 #,##0.00_-;_-* &quot;-&quot;??_-;_-@_-"/>
    <numFmt numFmtId="164" formatCode="#,##0.0"/>
    <numFmt numFmtId="165" formatCode="0.0%"/>
    <numFmt numFmtId="166" formatCode="#,##0.000"/>
    <numFmt numFmtId="167" formatCode="#,##0,;&quot;-&quot;#,##0,"/>
    <numFmt numFmtId="168" formatCode="0.0"/>
    <numFmt numFmtId="169" formatCode="#,##0.0000"/>
    <numFmt numFmtId="170" formatCode="#,##0.00000"/>
    <numFmt numFmtId="171" formatCode="0.000"/>
  </numFmts>
  <fonts count="62">
    <font>
      <sz val="11"/>
      <color theme="1"/>
      <name val="Calibri"/>
      <family val="2"/>
      <scheme val="minor"/>
    </font>
    <font>
      <b/>
      <sz val="8"/>
      <color rgb="FF0000FF"/>
      <name val="Arial"/>
      <family val="2"/>
    </font>
    <font>
      <b/>
      <sz val="10"/>
      <color theme="1"/>
      <name val="Humnst777 Lt BT"/>
      <family val="2"/>
    </font>
    <font>
      <sz val="10"/>
      <color theme="1"/>
      <name val="Humnst777 Lt BT"/>
      <family val="2"/>
    </font>
    <font>
      <i/>
      <sz val="10"/>
      <color theme="1"/>
      <name val="Humnst777 Lt BT"/>
      <family val="2"/>
    </font>
    <font>
      <sz val="11"/>
      <color theme="1"/>
      <name val="Humnst777 Lt BT"/>
      <family val="2"/>
    </font>
    <font>
      <b/>
      <sz val="11"/>
      <color theme="1"/>
      <name val="Humnst777 Lt BT"/>
      <family val="2"/>
    </font>
    <font>
      <b/>
      <sz val="14"/>
      <color theme="1"/>
      <name val="Humnst777 Lt BT"/>
      <family val="2"/>
    </font>
    <font>
      <b/>
      <sz val="12"/>
      <color theme="1"/>
      <name val="Humnst777 Lt BT"/>
      <family val="2"/>
    </font>
    <font>
      <i/>
      <sz val="11"/>
      <color theme="1"/>
      <name val="Humnst777 Lt BT"/>
      <family val="2"/>
    </font>
    <font>
      <b/>
      <i/>
      <sz val="11"/>
      <color theme="1"/>
      <name val="Humnst777 Lt BT"/>
      <family val="2"/>
    </font>
    <font>
      <sz val="11"/>
      <name val="Humnst777 Lt BT"/>
      <family val="2"/>
    </font>
    <font>
      <b/>
      <sz val="11"/>
      <name val="Humnst777 Lt BT"/>
      <family val="2"/>
    </font>
    <font>
      <b/>
      <sz val="11"/>
      <color theme="1"/>
      <name val="Calibri"/>
      <family val="2"/>
      <scheme val="minor"/>
    </font>
    <font>
      <b/>
      <sz val="11"/>
      <name val="Calibri"/>
      <family val="2"/>
      <scheme val="minor"/>
    </font>
    <font>
      <sz val="11"/>
      <color theme="0" tint="-0.499984740745262"/>
      <name val="Calibri"/>
      <family val="2"/>
      <scheme val="minor"/>
    </font>
    <font>
      <sz val="11"/>
      <color theme="0" tint="-0.499984740745262"/>
      <name val="Humnst777 Lt BT"/>
      <family val="2"/>
    </font>
    <font>
      <b/>
      <sz val="11"/>
      <color theme="0" tint="-0.499984740745262"/>
      <name val="Calibri"/>
      <family val="2"/>
      <scheme val="minor"/>
    </font>
    <font>
      <sz val="10"/>
      <color rgb="FFFF0000"/>
      <name val="Humnst777 Lt BT"/>
      <family val="2"/>
    </font>
    <font>
      <sz val="10"/>
      <color rgb="FF000000"/>
      <name val="Humnst777 Lt BT"/>
      <family val="2"/>
    </font>
    <font>
      <b/>
      <i/>
      <sz val="14"/>
      <color theme="1"/>
      <name val="Humnst777 Lt BT"/>
      <family val="2"/>
    </font>
    <font>
      <sz val="11"/>
      <color rgb="FFFF0000"/>
      <name val="Humnst777 Lt BT"/>
      <family val="2"/>
    </font>
    <font>
      <b/>
      <sz val="10"/>
      <color rgb="FF000000"/>
      <name val="Humnst777 Lt BT"/>
      <family val="2"/>
    </font>
    <font>
      <sz val="12"/>
      <color theme="1"/>
      <name val="Humnst777 Lt BT"/>
      <family val="2"/>
    </font>
    <font>
      <b/>
      <sz val="15"/>
      <color theme="3"/>
      <name val="Calibri"/>
      <family val="2"/>
      <scheme val="minor"/>
    </font>
    <font>
      <b/>
      <sz val="11"/>
      <color rgb="FF0066CC"/>
      <name val="Humnst777 Lt BT"/>
      <family val="2"/>
    </font>
    <font>
      <sz val="10"/>
      <color rgb="FF000000"/>
      <name val="Arial"/>
      <family val="2"/>
    </font>
    <font>
      <b/>
      <sz val="10"/>
      <color rgb="FF0066CC"/>
      <name val="Humnst777 Lt BT"/>
      <family val="2"/>
    </font>
    <font>
      <b/>
      <sz val="8"/>
      <color rgb="FF000000"/>
      <name val="Arial"/>
      <family val="2"/>
    </font>
    <font>
      <b/>
      <sz val="10"/>
      <color rgb="FFFFFFFF"/>
      <name val="Humnst777 Lt BT"/>
      <family val="2"/>
    </font>
    <font>
      <b/>
      <i/>
      <sz val="10"/>
      <color rgb="FF0070C0"/>
      <name val="Humnst777 Lt BT"/>
      <family val="2"/>
    </font>
    <font>
      <b/>
      <sz val="10"/>
      <color rgb="FF0070C0"/>
      <name val="Humnst777 Lt BT"/>
      <family val="2"/>
    </font>
    <font>
      <b/>
      <i/>
      <sz val="10"/>
      <color rgb="FF000000"/>
      <name val="Humnst777 Lt BT"/>
      <family val="2"/>
    </font>
    <font>
      <b/>
      <i/>
      <sz val="10"/>
      <color rgb="FF0066CC"/>
      <name val="Humnst777 Lt BT"/>
      <family val="2"/>
    </font>
    <font>
      <sz val="10"/>
      <color rgb="FF0066CC"/>
      <name val="Humnst777 Lt BT"/>
      <family val="2"/>
    </font>
    <font>
      <sz val="12"/>
      <name val="Humnst777 Lt BT"/>
      <family val="2"/>
    </font>
    <font>
      <b/>
      <sz val="12"/>
      <name val="Humnst777 Lt BT"/>
      <family val="2"/>
    </font>
    <font>
      <b/>
      <sz val="14"/>
      <name val="Humnst777 Lt BT"/>
      <family val="2"/>
    </font>
    <font>
      <sz val="10"/>
      <name val="Humnst777 Lt BT"/>
      <family val="2"/>
    </font>
    <font>
      <b/>
      <sz val="10"/>
      <name val="Humnst777 Lt BT"/>
      <family val="2"/>
    </font>
    <font>
      <b/>
      <i/>
      <sz val="10"/>
      <name val="Humnst777 Lt BT"/>
      <family val="2"/>
    </font>
    <font>
      <sz val="11"/>
      <color theme="1"/>
      <name val="Calibri"/>
      <family val="2"/>
      <scheme val="minor"/>
    </font>
    <font>
      <sz val="12"/>
      <color theme="1"/>
      <name val="Arial"/>
      <family val="2"/>
    </font>
    <font>
      <sz val="12"/>
      <name val="Arial"/>
      <family val="2"/>
    </font>
    <font>
      <sz val="12"/>
      <name val="Arial"/>
      <family val="2"/>
    </font>
    <font>
      <i/>
      <sz val="11"/>
      <name val="Humnst777 Lt BT"/>
      <family val="2"/>
    </font>
    <font>
      <b/>
      <i/>
      <sz val="10"/>
      <color theme="1"/>
      <name val="Humnst777 Lt BT"/>
      <family val="2"/>
    </font>
    <font>
      <sz val="11"/>
      <color rgb="FF000000"/>
      <name val="Humnst777 Lt BT"/>
      <family val="2"/>
    </font>
    <font>
      <sz val="9"/>
      <color indexed="81"/>
      <name val="Tahoma"/>
      <family val="2"/>
    </font>
    <font>
      <b/>
      <sz val="9"/>
      <color indexed="81"/>
      <name val="Tahoma"/>
      <family val="2"/>
    </font>
    <font>
      <sz val="11"/>
      <color rgb="FF00B050"/>
      <name val="Calibri"/>
      <family val="2"/>
      <scheme val="minor"/>
    </font>
    <font>
      <sz val="11"/>
      <color rgb="FF00B050"/>
      <name val="Humnst777 Lt BT"/>
      <family val="2"/>
    </font>
    <font>
      <sz val="11"/>
      <color rgb="FF7030A0"/>
      <name val="Humnst777 Lt BT"/>
      <family val="2"/>
    </font>
    <font>
      <b/>
      <sz val="11"/>
      <color rgb="FFFF0000"/>
      <name val="Humnst777 Lt BT"/>
      <family val="2"/>
    </font>
    <font>
      <sz val="11"/>
      <name val="Calibri"/>
      <family val="2"/>
      <scheme val="minor"/>
    </font>
    <font>
      <b/>
      <vertAlign val="superscript"/>
      <sz val="10"/>
      <name val="Humnst777 Lt BT"/>
      <family val="2"/>
    </font>
    <font>
      <b/>
      <vertAlign val="superscript"/>
      <sz val="11"/>
      <name val="Calibri"/>
      <family val="2"/>
      <scheme val="minor"/>
    </font>
    <font>
      <sz val="11"/>
      <color rgb="FFFF0000"/>
      <name val="Calibri"/>
      <family val="2"/>
      <scheme val="minor"/>
    </font>
    <font>
      <sz val="11"/>
      <name val="Humnst777 Lt BT"/>
      <family val="2"/>
    </font>
    <font>
      <i/>
      <sz val="11"/>
      <name val="Humnst777 Lt BT"/>
      <family val="2"/>
    </font>
    <font>
      <b/>
      <sz val="11"/>
      <name val="Humnst777 Lt BT"/>
      <family val="2"/>
    </font>
    <font>
      <sz val="11"/>
      <color theme="1"/>
      <name val="Humnst777 Lt BT"/>
    </font>
  </fonts>
  <fills count="12">
    <fill>
      <patternFill patternType="none"/>
    </fill>
    <fill>
      <patternFill patternType="gray125"/>
    </fill>
    <fill>
      <patternFill patternType="solid">
        <fgColor theme="0"/>
        <bgColor indexed="64"/>
      </patternFill>
    </fill>
    <fill>
      <patternFill patternType="solid">
        <fgColor rgb="FFCCCCFF"/>
        <bgColor rgb="FFCCCCFF"/>
      </patternFill>
    </fill>
    <fill>
      <patternFill patternType="solid">
        <fgColor rgb="FF9999FF"/>
        <bgColor rgb="FF9999FF"/>
      </patternFill>
    </fill>
    <fill>
      <patternFill patternType="solid">
        <fgColor rgb="FF305496"/>
        <bgColor rgb="FF305496"/>
      </patternFill>
    </fill>
    <fill>
      <patternFill patternType="solid">
        <fgColor rgb="FFD9D9D9"/>
        <bgColor rgb="FFD9D9D9"/>
      </patternFill>
    </fill>
    <fill>
      <patternFill patternType="solid">
        <fgColor rgb="FFF2F2F2"/>
        <bgColor rgb="FFF2F2F2"/>
      </patternFill>
    </fill>
    <fill>
      <patternFill patternType="solid">
        <fgColor rgb="FF00B050"/>
        <bgColor indexed="64"/>
      </patternFill>
    </fill>
    <fill>
      <patternFill patternType="solid">
        <fgColor rgb="FF00B050"/>
        <bgColor rgb="FFF2F2F2"/>
      </patternFill>
    </fill>
    <fill>
      <patternFill patternType="solid">
        <fgColor theme="6" tint="0.39997558519241921"/>
        <bgColor indexed="64"/>
      </patternFill>
    </fill>
    <fill>
      <patternFill patternType="solid">
        <fgColor theme="0" tint="-0.249977111117893"/>
        <bgColor indexed="64"/>
      </patternFill>
    </fill>
  </fills>
  <borders count="80">
    <border>
      <left/>
      <right/>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style="thin">
        <color auto="1"/>
      </top>
      <bottom style="thin">
        <color auto="1"/>
      </bottom>
      <diagonal/>
    </border>
    <border>
      <left/>
      <right/>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auto="1"/>
      </top>
      <bottom style="thin">
        <color auto="1"/>
      </bottom>
      <diagonal/>
    </border>
    <border>
      <left style="medium">
        <color indexed="64"/>
      </left>
      <right/>
      <top style="thin">
        <color indexed="64"/>
      </top>
      <bottom/>
      <diagonal/>
    </border>
    <border>
      <left/>
      <right style="medium">
        <color indexed="64"/>
      </right>
      <top style="thin">
        <color auto="1"/>
      </top>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bottom style="thin">
        <color auto="1"/>
      </bottom>
      <diagonal/>
    </border>
    <border>
      <left style="thin">
        <color auto="1"/>
      </left>
      <right/>
      <top/>
      <bottom style="thin">
        <color auto="1"/>
      </bottom>
      <diagonal/>
    </border>
    <border>
      <left style="thin">
        <color indexed="64"/>
      </left>
      <right/>
      <top style="medium">
        <color indexed="64"/>
      </top>
      <bottom/>
      <diagonal/>
    </border>
    <border>
      <left style="thin">
        <color auto="1"/>
      </left>
      <right style="medium">
        <color indexed="64"/>
      </right>
      <top style="medium">
        <color indexed="64"/>
      </top>
      <bottom/>
      <diagonal/>
    </border>
    <border>
      <left style="thin">
        <color auto="1"/>
      </left>
      <right style="medium">
        <color indexed="64"/>
      </right>
      <top/>
      <bottom/>
      <diagonal/>
    </border>
    <border>
      <left style="thin">
        <color auto="1"/>
      </left>
      <right style="thin">
        <color auto="1"/>
      </right>
      <top style="medium">
        <color indexed="64"/>
      </top>
      <bottom/>
      <diagonal/>
    </border>
    <border>
      <left/>
      <right style="thin">
        <color auto="1"/>
      </right>
      <top style="thin">
        <color auto="1"/>
      </top>
      <bottom style="medium">
        <color indexed="64"/>
      </bottom>
      <diagonal/>
    </border>
    <border>
      <left/>
      <right style="thin">
        <color auto="1"/>
      </right>
      <top style="medium">
        <color indexed="64"/>
      </top>
      <bottom/>
      <diagonal/>
    </border>
    <border>
      <left/>
      <right style="thin">
        <color auto="1"/>
      </right>
      <top style="medium">
        <color indexed="64"/>
      </top>
      <bottom style="thin">
        <color auto="1"/>
      </bottom>
      <diagonal/>
    </border>
    <border>
      <left/>
      <right/>
      <top/>
      <bottom style="thick">
        <color theme="4"/>
      </bottom>
      <diagonal/>
    </border>
    <border>
      <left/>
      <right/>
      <top/>
      <bottom style="medium">
        <color rgb="FF0070C0"/>
      </bottom>
      <diagonal/>
    </border>
    <border>
      <left/>
      <right/>
      <top/>
      <bottom style="thin">
        <color rgb="FF0000FF"/>
      </bottom>
      <diagonal/>
    </border>
    <border>
      <left/>
      <right style="medium">
        <color rgb="FF0070C0"/>
      </right>
      <top/>
      <bottom/>
      <diagonal/>
    </border>
    <border>
      <left style="medium">
        <color rgb="FF0070C0"/>
      </left>
      <right/>
      <top style="medium">
        <color rgb="FF0070C0"/>
      </top>
      <bottom style="medium">
        <color rgb="FF0070C0"/>
      </bottom>
      <diagonal/>
    </border>
    <border>
      <left/>
      <right style="medium">
        <color rgb="FF0070C0"/>
      </right>
      <top style="medium">
        <color rgb="FF0070C0"/>
      </top>
      <bottom style="medium">
        <color rgb="FF0070C0"/>
      </bottom>
      <diagonal/>
    </border>
    <border>
      <left style="medium">
        <color rgb="FF0070C0"/>
      </left>
      <right style="medium">
        <color rgb="FF0070C0"/>
      </right>
      <top style="medium">
        <color rgb="FF0070C0"/>
      </top>
      <bottom style="medium">
        <color rgb="FF0070C0"/>
      </bottom>
      <diagonal/>
    </border>
    <border>
      <left/>
      <right/>
      <top style="medium">
        <color rgb="FF0070C0"/>
      </top>
      <bottom style="medium">
        <color rgb="FF0070C0"/>
      </bottom>
      <diagonal/>
    </border>
    <border>
      <left/>
      <right style="medium">
        <color rgb="FF0070C0"/>
      </right>
      <top/>
      <bottom style="medium">
        <color rgb="FF0070C0"/>
      </bottom>
      <diagonal/>
    </border>
    <border>
      <left style="medium">
        <color rgb="FF0070C0"/>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style="medium">
        <color rgb="FF0070C0"/>
      </left>
      <right/>
      <top/>
      <bottom style="thick">
        <color rgb="FF002060"/>
      </bottom>
      <diagonal/>
    </border>
    <border>
      <left/>
      <right/>
      <top style="thin">
        <color rgb="FF0000FF"/>
      </top>
      <bottom style="thin">
        <color rgb="FF0000FF"/>
      </bottom>
      <diagonal/>
    </border>
    <border>
      <left/>
      <right style="medium">
        <color rgb="FF0070C0"/>
      </right>
      <top/>
      <bottom style="thick">
        <color rgb="FF002060"/>
      </bottom>
      <diagonal/>
    </border>
    <border>
      <left/>
      <right/>
      <top/>
      <bottom style="thick">
        <color rgb="FF002060"/>
      </bottom>
      <diagonal/>
    </border>
    <border>
      <left/>
      <right/>
      <top style="thick">
        <color rgb="FF002060"/>
      </top>
      <bottom/>
      <diagonal/>
    </border>
    <border>
      <left style="medium">
        <color rgb="FF0070C0"/>
      </left>
      <right/>
      <top/>
      <bottom style="medium">
        <color rgb="FF0070C0"/>
      </bottom>
      <diagonal/>
    </border>
    <border>
      <left/>
      <right style="medium">
        <color rgb="FF0070C0"/>
      </right>
      <top style="medium">
        <color rgb="FF0070C0"/>
      </top>
      <bottom style="thick">
        <color rgb="FF002060"/>
      </bottom>
      <diagonal/>
    </border>
    <border>
      <left/>
      <right/>
      <top style="medium">
        <color rgb="FF0070C0"/>
      </top>
      <bottom style="thick">
        <color rgb="FF002060"/>
      </bottom>
      <diagonal/>
    </border>
    <border>
      <left style="medium">
        <color rgb="FF0070C0"/>
      </left>
      <right/>
      <top style="medium">
        <color rgb="FF0070C0"/>
      </top>
      <bottom style="thick">
        <color rgb="FF002060"/>
      </bottom>
      <diagonal/>
    </border>
    <border>
      <left style="medium">
        <color rgb="FF0070C0"/>
      </left>
      <right style="medium">
        <color rgb="FF0070C0"/>
      </right>
      <top style="medium">
        <color rgb="FF0070C0"/>
      </top>
      <bottom/>
      <diagonal/>
    </border>
    <border>
      <left style="medium">
        <color rgb="FF0070C0"/>
      </left>
      <right style="medium">
        <color rgb="FF0070C0"/>
      </right>
      <top/>
      <bottom/>
      <diagonal/>
    </border>
    <border>
      <left style="medium">
        <color rgb="FF0070C0"/>
      </left>
      <right style="medium">
        <color rgb="FF0070C0"/>
      </right>
      <top/>
      <bottom style="medium">
        <color rgb="FF0070C0"/>
      </bottom>
      <diagonal/>
    </border>
    <border>
      <left style="medium">
        <color rgb="FF0070C0"/>
      </left>
      <right style="medium">
        <color rgb="FF0070C0"/>
      </right>
      <top style="medium">
        <color rgb="FF0070C0"/>
      </top>
      <bottom style="thick">
        <color rgb="FF002060"/>
      </bottom>
      <diagonal/>
    </border>
    <border>
      <left style="thin">
        <color indexed="64"/>
      </left>
      <right style="thin">
        <color auto="1"/>
      </right>
      <top style="thin">
        <color auto="1"/>
      </top>
      <bottom/>
      <diagonal/>
    </border>
    <border>
      <left style="thin">
        <color indexed="64"/>
      </left>
      <right style="thin">
        <color auto="1"/>
      </right>
      <top/>
      <bottom style="thin">
        <color auto="1"/>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auto="1"/>
      </right>
      <top style="thin">
        <color auto="1"/>
      </top>
      <bottom/>
      <diagonal/>
    </border>
    <border>
      <left style="thin">
        <color auto="1"/>
      </left>
      <right style="medium">
        <color indexed="64"/>
      </right>
      <top style="thin">
        <color auto="1"/>
      </top>
      <bottom/>
      <diagonal/>
    </border>
    <border>
      <left/>
      <right style="thin">
        <color auto="1"/>
      </right>
      <top/>
      <bottom style="medium">
        <color indexed="64"/>
      </bottom>
      <diagonal/>
    </border>
    <border>
      <left/>
      <right style="thin">
        <color auto="1"/>
      </right>
      <top/>
      <bottom style="thin">
        <color auto="1"/>
      </bottom>
      <diagonal/>
    </border>
  </borders>
  <cellStyleXfs count="18">
    <xf numFmtId="0" fontId="0" fillId="0" borderId="0"/>
    <xf numFmtId="0" fontId="1" fillId="0" borderId="0" applyNumberFormat="0" applyBorder="0" applyProtection="0"/>
    <xf numFmtId="0" fontId="24" fillId="0" borderId="45" applyNumberFormat="0" applyFill="0" applyAlignment="0" applyProtection="0"/>
    <xf numFmtId="0" fontId="1" fillId="0" borderId="47" applyNumberFormat="0" applyProtection="0">
      <alignment horizontal="right"/>
    </xf>
    <xf numFmtId="0" fontId="26" fillId="0" borderId="0" applyNumberFormat="0" applyBorder="0" applyProtection="0"/>
    <xf numFmtId="0" fontId="28" fillId="4" borderId="0" applyNumberFormat="0" applyBorder="0" applyProtection="0">
      <alignment horizontal="right" vertical="top" wrapText="1"/>
    </xf>
    <xf numFmtId="167" fontId="28" fillId="4" borderId="58" applyProtection="0">
      <alignment wrapText="1"/>
    </xf>
    <xf numFmtId="9" fontId="26" fillId="0" borderId="0" applyFont="0" applyFill="0" applyBorder="0" applyAlignment="0" applyProtection="0"/>
    <xf numFmtId="0" fontId="42" fillId="0" borderId="0"/>
    <xf numFmtId="43" fontId="42" fillId="0" borderId="0" applyFont="0" applyFill="0" applyBorder="0" applyAlignment="0" applyProtection="0"/>
    <xf numFmtId="0" fontId="41" fillId="0" borderId="0"/>
    <xf numFmtId="0" fontId="43" fillId="0" borderId="0"/>
    <xf numFmtId="0" fontId="44" fillId="0" borderId="0"/>
    <xf numFmtId="0" fontId="41" fillId="0" borderId="0"/>
    <xf numFmtId="43" fontId="42" fillId="0" borderId="0" applyFont="0" applyFill="0" applyBorder="0" applyAlignment="0" applyProtection="0"/>
    <xf numFmtId="0" fontId="43" fillId="0" borderId="0"/>
    <xf numFmtId="43" fontId="41" fillId="0" borderId="0" applyFont="0" applyFill="0" applyBorder="0" applyAlignment="0" applyProtection="0"/>
    <xf numFmtId="43" fontId="42" fillId="0" borderId="0" applyFont="0" applyFill="0" applyBorder="0" applyAlignment="0" applyProtection="0"/>
  </cellStyleXfs>
  <cellXfs count="444">
    <xf numFmtId="0" fontId="0" fillId="0" borderId="0" xfId="0"/>
    <xf numFmtId="0" fontId="5" fillId="0" borderId="0" xfId="0" applyFont="1"/>
    <xf numFmtId="0" fontId="6" fillId="0" borderId="0" xfId="0" applyFont="1"/>
    <xf numFmtId="164" fontId="5" fillId="0" borderId="0" xfId="0" applyNumberFormat="1" applyFont="1"/>
    <xf numFmtId="0" fontId="7" fillId="0" borderId="0" xfId="0" applyFont="1"/>
    <xf numFmtId="164" fontId="5" fillId="2" borderId="0" xfId="0" applyNumberFormat="1" applyFont="1" applyFill="1" applyBorder="1"/>
    <xf numFmtId="0" fontId="0" fillId="2" borderId="0" xfId="0" applyFill="1" applyBorder="1"/>
    <xf numFmtId="0" fontId="6" fillId="2" borderId="11" xfId="0" applyFont="1" applyFill="1" applyBorder="1"/>
    <xf numFmtId="0" fontId="5" fillId="2" borderId="12" xfId="0" applyFont="1" applyFill="1" applyBorder="1"/>
    <xf numFmtId="0" fontId="5" fillId="2" borderId="13" xfId="0" applyFont="1" applyFill="1" applyBorder="1"/>
    <xf numFmtId="0" fontId="6" fillId="2" borderId="14" xfId="0" applyFont="1" applyFill="1" applyBorder="1"/>
    <xf numFmtId="0" fontId="0" fillId="2" borderId="7" xfId="0" applyFill="1" applyBorder="1"/>
    <xf numFmtId="0" fontId="6" fillId="2" borderId="16" xfId="0" applyFont="1" applyFill="1" applyBorder="1"/>
    <xf numFmtId="164" fontId="6" fillId="2" borderId="0" xfId="0" applyNumberFormat="1" applyFont="1" applyFill="1" applyBorder="1"/>
    <xf numFmtId="164" fontId="5" fillId="2" borderId="17" xfId="0" applyNumberFormat="1" applyFont="1" applyFill="1" applyBorder="1"/>
    <xf numFmtId="0" fontId="5" fillId="2" borderId="16" xfId="0" applyFont="1" applyFill="1" applyBorder="1" applyAlignment="1">
      <alignment horizontal="left"/>
    </xf>
    <xf numFmtId="0" fontId="5" fillId="2" borderId="0" xfId="0" applyFont="1" applyFill="1" applyBorder="1"/>
    <xf numFmtId="0" fontId="0" fillId="2" borderId="4" xfId="0" applyFill="1" applyBorder="1"/>
    <xf numFmtId="0" fontId="6" fillId="2" borderId="10" xfId="0" applyFont="1" applyFill="1" applyBorder="1"/>
    <xf numFmtId="0" fontId="0" fillId="2" borderId="10" xfId="0" applyFill="1" applyBorder="1"/>
    <xf numFmtId="0" fontId="0" fillId="2" borderId="1" xfId="0" applyFill="1" applyBorder="1"/>
    <xf numFmtId="164" fontId="5" fillId="2" borderId="12" xfId="0" applyNumberFormat="1" applyFont="1" applyFill="1" applyBorder="1"/>
    <xf numFmtId="0" fontId="0" fillId="2" borderId="12" xfId="0" applyFill="1" applyBorder="1"/>
    <xf numFmtId="164" fontId="5" fillId="2" borderId="13" xfId="0" applyNumberFormat="1" applyFont="1" applyFill="1" applyBorder="1"/>
    <xf numFmtId="0" fontId="6" fillId="2" borderId="18" xfId="0" applyFont="1" applyFill="1" applyBorder="1"/>
    <xf numFmtId="0" fontId="6" fillId="2" borderId="19" xfId="0" applyFont="1" applyFill="1" applyBorder="1"/>
    <xf numFmtId="0" fontId="5" fillId="2" borderId="16" xfId="0" applyFont="1" applyFill="1" applyBorder="1"/>
    <xf numFmtId="164" fontId="6" fillId="2" borderId="21" xfId="0" applyNumberFormat="1" applyFont="1" applyFill="1" applyBorder="1"/>
    <xf numFmtId="0" fontId="6" fillId="2" borderId="22" xfId="0" applyFont="1" applyFill="1" applyBorder="1"/>
    <xf numFmtId="0" fontId="5" fillId="2" borderId="23" xfId="0" applyFont="1" applyFill="1" applyBorder="1"/>
    <xf numFmtId="0" fontId="6" fillId="2" borderId="24" xfId="0" applyFont="1" applyFill="1" applyBorder="1"/>
    <xf numFmtId="164" fontId="6" fillId="2" borderId="8" xfId="0" applyNumberFormat="1" applyFont="1" applyFill="1" applyBorder="1"/>
    <xf numFmtId="0" fontId="0" fillId="2" borderId="8" xfId="0" applyFill="1" applyBorder="1"/>
    <xf numFmtId="0" fontId="5" fillId="2" borderId="18" xfId="0" applyFont="1" applyFill="1" applyBorder="1" applyAlignment="1">
      <alignment horizontal="left"/>
    </xf>
    <xf numFmtId="164" fontId="5" fillId="2" borderId="19" xfId="0" applyNumberFormat="1" applyFont="1" applyFill="1" applyBorder="1"/>
    <xf numFmtId="164" fontId="6" fillId="2" borderId="15" xfId="0" applyNumberFormat="1" applyFont="1" applyFill="1" applyBorder="1"/>
    <xf numFmtId="0" fontId="6" fillId="2" borderId="21" xfId="0" applyFont="1" applyFill="1" applyBorder="1"/>
    <xf numFmtId="0" fontId="6" fillId="2" borderId="25" xfId="0" applyFont="1" applyFill="1" applyBorder="1"/>
    <xf numFmtId="0" fontId="6" fillId="2" borderId="26" xfId="0" applyFont="1" applyFill="1" applyBorder="1"/>
    <xf numFmtId="0" fontId="6" fillId="2" borderId="9" xfId="0" applyFont="1" applyFill="1" applyBorder="1"/>
    <xf numFmtId="0" fontId="6" fillId="2" borderId="27" xfId="0" applyFont="1" applyFill="1" applyBorder="1"/>
    <xf numFmtId="0" fontId="11" fillId="2" borderId="16" xfId="0" applyFont="1" applyFill="1" applyBorder="1"/>
    <xf numFmtId="164" fontId="11" fillId="2" borderId="0" xfId="0" applyNumberFormat="1" applyFont="1" applyFill="1" applyBorder="1"/>
    <xf numFmtId="164" fontId="6" fillId="2" borderId="25" xfId="0" applyNumberFormat="1" applyFont="1" applyFill="1" applyBorder="1"/>
    <xf numFmtId="0" fontId="12" fillId="2" borderId="20" xfId="0" applyFont="1" applyFill="1" applyBorder="1"/>
    <xf numFmtId="0" fontId="12" fillId="2" borderId="16" xfId="0" applyFont="1" applyFill="1" applyBorder="1"/>
    <xf numFmtId="0" fontId="11" fillId="2" borderId="16" xfId="0" applyFont="1" applyFill="1" applyBorder="1" applyAlignment="1">
      <alignment horizontal="left"/>
    </xf>
    <xf numFmtId="0" fontId="11" fillId="2" borderId="18" xfId="0" applyFont="1" applyFill="1" applyBorder="1" applyAlignment="1">
      <alignment horizontal="left"/>
    </xf>
    <xf numFmtId="0" fontId="11" fillId="0" borderId="3" xfId="0" applyFont="1" applyBorder="1" applyAlignment="1">
      <alignment vertical="center" wrapText="1"/>
    </xf>
    <xf numFmtId="0" fontId="11" fillId="0" borderId="31" xfId="0" applyFont="1" applyBorder="1" applyAlignment="1">
      <alignment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7" fillId="0" borderId="0" xfId="0" applyFont="1" applyAlignment="1"/>
    <xf numFmtId="0" fontId="3" fillId="0" borderId="31" xfId="0" applyFont="1" applyBorder="1" applyAlignment="1">
      <alignment vertical="center" wrapText="1"/>
    </xf>
    <xf numFmtId="0" fontId="2" fillId="0" borderId="31" xfId="0" applyFont="1" applyBorder="1" applyAlignment="1">
      <alignment vertical="center"/>
    </xf>
    <xf numFmtId="0" fontId="4" fillId="0" borderId="31" xfId="0" applyFont="1" applyBorder="1" applyAlignment="1">
      <alignment horizontal="left" vertical="center" indent="5"/>
    </xf>
    <xf numFmtId="0" fontId="2" fillId="0" borderId="39"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8" xfId="0" applyFont="1" applyBorder="1" applyAlignment="1">
      <alignment horizontal="center" vertical="center"/>
    </xf>
    <xf numFmtId="0" fontId="2" fillId="0" borderId="37" xfId="0" applyFont="1" applyBorder="1" applyAlignment="1">
      <alignment horizontal="center" vertical="center" wrapText="1"/>
    </xf>
    <xf numFmtId="0" fontId="0" fillId="0" borderId="11" xfId="0" applyBorder="1"/>
    <xf numFmtId="0" fontId="0" fillId="0" borderId="0" xfId="0" applyAlignment="1">
      <alignment horizontal="center" vertical="center"/>
    </xf>
    <xf numFmtId="0" fontId="14" fillId="0" borderId="0" xfId="0" applyFont="1" applyAlignment="1">
      <alignment vertical="center"/>
    </xf>
    <xf numFmtId="4" fontId="13" fillId="0" borderId="0" xfId="0" applyNumberFormat="1" applyFont="1" applyAlignment="1">
      <alignment horizontal="center" vertical="center"/>
    </xf>
    <xf numFmtId="0" fontId="13" fillId="0" borderId="0" xfId="0" applyFont="1" applyAlignment="1">
      <alignment vertical="center"/>
    </xf>
    <xf numFmtId="0" fontId="15" fillId="0" borderId="0" xfId="0" applyFont="1" applyAlignment="1">
      <alignment vertical="center"/>
    </xf>
    <xf numFmtId="4" fontId="15" fillId="0" borderId="0" xfId="0" applyNumberFormat="1" applyFont="1" applyAlignment="1">
      <alignment horizontal="center" vertical="center"/>
    </xf>
    <xf numFmtId="0" fontId="15" fillId="0" borderId="0" xfId="0" applyFont="1"/>
    <xf numFmtId="0" fontId="16" fillId="0" borderId="0" xfId="0" applyFont="1"/>
    <xf numFmtId="0" fontId="15" fillId="0" borderId="0" xfId="0" applyFont="1" applyAlignment="1">
      <alignment horizontal="center" vertical="center"/>
    </xf>
    <xf numFmtId="0" fontId="17" fillId="0" borderId="0" xfId="0" applyFont="1" applyAlignment="1">
      <alignment vertical="center"/>
    </xf>
    <xf numFmtId="4" fontId="17" fillId="0" borderId="0" xfId="0" applyNumberFormat="1" applyFont="1" applyAlignment="1">
      <alignment horizontal="center" vertical="center"/>
    </xf>
    <xf numFmtId="164" fontId="6" fillId="2" borderId="17" xfId="0" applyNumberFormat="1" applyFont="1" applyFill="1" applyBorder="1"/>
    <xf numFmtId="0" fontId="10" fillId="2" borderId="16" xfId="0" applyFont="1" applyFill="1" applyBorder="1" applyAlignment="1">
      <alignment horizontal="left" indent="1"/>
    </xf>
    <xf numFmtId="0" fontId="9" fillId="2" borderId="16" xfId="0" applyFont="1" applyFill="1" applyBorder="1" applyAlignment="1">
      <alignment horizontal="left" wrapText="1" indent="1"/>
    </xf>
    <xf numFmtId="0" fontId="9" fillId="2" borderId="16" xfId="0" applyFont="1" applyFill="1" applyBorder="1" applyAlignment="1">
      <alignment horizontal="left" indent="1"/>
    </xf>
    <xf numFmtId="0" fontId="5" fillId="2" borderId="16" xfId="0" applyFont="1" applyFill="1" applyBorder="1" applyAlignment="1">
      <alignment horizontal="left" indent="1"/>
    </xf>
    <xf numFmtId="0" fontId="11" fillId="2" borderId="16" xfId="0" applyFont="1" applyFill="1" applyBorder="1" applyAlignment="1">
      <alignment horizontal="left" indent="1"/>
    </xf>
    <xf numFmtId="164" fontId="18" fillId="0" borderId="0" xfId="0" applyNumberFormat="1" applyFont="1" applyAlignment="1">
      <alignment horizontal="left" wrapText="1"/>
    </xf>
    <xf numFmtId="0" fontId="19" fillId="0" borderId="0" xfId="0" applyFont="1"/>
    <xf numFmtId="164" fontId="19" fillId="0" borderId="0" xfId="0" applyNumberFormat="1" applyFont="1" applyAlignment="1">
      <alignment horizontal="left" wrapText="1"/>
    </xf>
    <xf numFmtId="0" fontId="21" fillId="0" borderId="0" xfId="0" applyFont="1"/>
    <xf numFmtId="164" fontId="21" fillId="0" borderId="41" xfId="0" applyNumberFormat="1" applyFont="1" applyBorder="1"/>
    <xf numFmtId="164" fontId="21" fillId="0" borderId="39" xfId="0" applyNumberFormat="1" applyFont="1" applyBorder="1"/>
    <xf numFmtId="164" fontId="19" fillId="0" borderId="0" xfId="0" applyNumberFormat="1" applyFont="1" applyAlignment="1">
      <alignment horizontal="left"/>
    </xf>
    <xf numFmtId="0" fontId="20" fillId="0" borderId="0" xfId="0" applyFont="1"/>
    <xf numFmtId="0" fontId="20" fillId="0" borderId="12" xfId="0" applyFont="1" applyBorder="1"/>
    <xf numFmtId="164" fontId="22" fillId="0" borderId="32" xfId="0" applyNumberFormat="1" applyFont="1" applyBorder="1" applyAlignment="1">
      <alignment horizontal="right"/>
    </xf>
    <xf numFmtId="0" fontId="19" fillId="0" borderId="5" xfId="0" applyFont="1" applyBorder="1"/>
    <xf numFmtId="164" fontId="19" fillId="0" borderId="12" xfId="0" applyNumberFormat="1" applyFont="1" applyBorder="1" applyAlignment="1">
      <alignment horizontal="left"/>
    </xf>
    <xf numFmtId="3" fontId="25" fillId="0" borderId="0" xfId="2" applyNumberFormat="1" applyFont="1" applyBorder="1" applyProtection="1">
      <protection locked="0"/>
    </xf>
    <xf numFmtId="164" fontId="22" fillId="0" borderId="0" xfId="0" applyNumberFormat="1" applyFont="1" applyAlignment="1">
      <alignment horizontal="right" wrapText="1"/>
    </xf>
    <xf numFmtId="0" fontId="22" fillId="0" borderId="46" xfId="0" applyFont="1" applyBorder="1" applyAlignment="1">
      <alignment horizontal="center" wrapText="1"/>
    </xf>
    <xf numFmtId="164" fontId="27" fillId="0" borderId="0" xfId="3" applyNumberFormat="1" applyFont="1" applyBorder="1" applyProtection="1">
      <alignment horizontal="right"/>
      <protection locked="0"/>
    </xf>
    <xf numFmtId="0" fontId="19" fillId="0" borderId="48" xfId="0" applyFont="1" applyBorder="1"/>
    <xf numFmtId="0" fontId="19" fillId="0" borderId="48" xfId="0" applyFont="1" applyBorder="1" applyAlignment="1">
      <alignment vertical="center"/>
    </xf>
    <xf numFmtId="164" fontId="22" fillId="3" borderId="50" xfId="5" applyNumberFormat="1" applyFont="1" applyFill="1" applyBorder="1" applyAlignment="1" applyProtection="1">
      <alignment horizontal="center" vertical="center" wrapText="1"/>
      <protection locked="0"/>
    </xf>
    <xf numFmtId="0" fontId="19" fillId="0" borderId="0" xfId="0" applyFont="1" applyAlignment="1">
      <alignment vertical="center"/>
    </xf>
    <xf numFmtId="3" fontId="29" fillId="5" borderId="54" xfId="1" applyNumberFormat="1" applyFont="1" applyFill="1" applyBorder="1" applyAlignment="1" applyProtection="1">
      <alignment vertical="center"/>
      <protection locked="0"/>
    </xf>
    <xf numFmtId="164" fontId="22" fillId="5" borderId="55" xfId="0" applyNumberFormat="1" applyFont="1" applyFill="1" applyBorder="1" applyAlignment="1">
      <alignment horizontal="right"/>
    </xf>
    <xf numFmtId="3" fontId="27" fillId="0" borderId="0" xfId="1" applyNumberFormat="1" applyFont="1" applyProtection="1">
      <protection locked="0"/>
    </xf>
    <xf numFmtId="164" fontId="19" fillId="0" borderId="0" xfId="0" applyNumberFormat="1" applyFont="1" applyAlignment="1">
      <alignment horizontal="right"/>
    </xf>
    <xf numFmtId="164" fontId="19" fillId="0" borderId="48" xfId="0" applyNumberFormat="1" applyFont="1" applyBorder="1" applyAlignment="1">
      <alignment horizontal="right"/>
    </xf>
    <xf numFmtId="164" fontId="22" fillId="0" borderId="48" xfId="0" applyNumberFormat="1" applyFont="1" applyBorder="1" applyAlignment="1">
      <alignment horizontal="right"/>
    </xf>
    <xf numFmtId="3" fontId="22" fillId="6" borderId="57" xfId="5" applyNumberFormat="1" applyFont="1" applyFill="1" applyBorder="1" applyAlignment="1" applyProtection="1">
      <alignment horizontal="left" wrapText="1"/>
      <protection locked="0"/>
    </xf>
    <xf numFmtId="164" fontId="22" fillId="6" borderId="59" xfId="6" applyNumberFormat="1" applyFont="1" applyFill="1" applyBorder="1" applyAlignment="1" applyProtection="1">
      <alignment horizontal="right"/>
      <protection locked="0"/>
    </xf>
    <xf numFmtId="164" fontId="22" fillId="0" borderId="61" xfId="6" applyNumberFormat="1" applyFont="1" applyFill="1" applyBorder="1" applyAlignment="1" applyProtection="1">
      <alignment horizontal="right"/>
      <protection locked="0"/>
    </xf>
    <xf numFmtId="3" fontId="27" fillId="7" borderId="56" xfId="1" applyNumberFormat="1" applyFont="1" applyFill="1" applyBorder="1" applyProtection="1">
      <protection locked="0"/>
    </xf>
    <xf numFmtId="164" fontId="19" fillId="7" borderId="48" xfId="0" applyNumberFormat="1" applyFont="1" applyFill="1" applyBorder="1" applyAlignment="1">
      <alignment horizontal="right"/>
    </xf>
    <xf numFmtId="3" fontId="30" fillId="7" borderId="56" xfId="1" applyNumberFormat="1" applyFont="1" applyFill="1" applyBorder="1" applyProtection="1">
      <protection locked="0"/>
    </xf>
    <xf numFmtId="164" fontId="31" fillId="7" borderId="48" xfId="0" applyNumberFormat="1" applyFont="1" applyFill="1" applyBorder="1" applyAlignment="1">
      <alignment horizontal="right"/>
    </xf>
    <xf numFmtId="0" fontId="22" fillId="0" borderId="48" xfId="0" applyFont="1" applyBorder="1"/>
    <xf numFmtId="0" fontId="22" fillId="0" borderId="0" xfId="0" applyFont="1"/>
    <xf numFmtId="3" fontId="22" fillId="3" borderId="52" xfId="5" applyNumberFormat="1" applyFont="1" applyFill="1" applyBorder="1" applyAlignment="1" applyProtection="1">
      <alignment horizontal="left" wrapText="1"/>
      <protection locked="0"/>
    </xf>
    <xf numFmtId="164" fontId="22" fillId="3" borderId="50" xfId="6" applyNumberFormat="1" applyFont="1" applyFill="1" applyBorder="1" applyAlignment="1" applyProtection="1">
      <alignment horizontal="right"/>
      <protection locked="0"/>
    </xf>
    <xf numFmtId="3" fontId="22" fillId="6" borderId="60" xfId="5" applyNumberFormat="1" applyFont="1" applyFill="1" applyBorder="1" applyAlignment="1" applyProtection="1">
      <alignment horizontal="left" wrapText="1"/>
      <protection locked="0"/>
    </xf>
    <xf numFmtId="3" fontId="22" fillId="6" borderId="64" xfId="5" applyNumberFormat="1" applyFont="1" applyFill="1" applyBorder="1" applyAlignment="1" applyProtection="1">
      <alignment horizontal="left" wrapText="1"/>
      <protection locked="0"/>
    </xf>
    <xf numFmtId="164" fontId="22" fillId="6" borderId="64" xfId="6" applyNumberFormat="1" applyFont="1" applyFill="1" applyBorder="1" applyAlignment="1" applyProtection="1">
      <alignment horizontal="right"/>
      <protection locked="0"/>
    </xf>
    <xf numFmtId="164" fontId="30" fillId="7" borderId="48" xfId="0" applyNumberFormat="1" applyFont="1" applyFill="1" applyBorder="1" applyAlignment="1">
      <alignment horizontal="right"/>
    </xf>
    <xf numFmtId="164" fontId="22" fillId="6" borderId="63" xfId="6" applyNumberFormat="1" applyFont="1" applyFill="1" applyBorder="1" applyAlignment="1" applyProtection="1">
      <alignment horizontal="right"/>
      <protection locked="0"/>
    </xf>
    <xf numFmtId="164" fontId="19" fillId="0" borderId="62" xfId="0" applyNumberFormat="1" applyFont="1" applyBorder="1" applyAlignment="1">
      <alignment wrapText="1"/>
    </xf>
    <xf numFmtId="3" fontId="22" fillId="3" borderId="49" xfId="5" applyNumberFormat="1" applyFont="1" applyFill="1" applyBorder="1" applyAlignment="1" applyProtection="1">
      <alignment horizontal="left" wrapText="1"/>
      <protection locked="0"/>
    </xf>
    <xf numFmtId="164" fontId="22" fillId="3" borderId="53" xfId="6" applyNumberFormat="1" applyFont="1" applyFill="1" applyBorder="1" applyAlignment="1" applyProtection="1">
      <alignment horizontal="right"/>
      <protection locked="0"/>
    </xf>
    <xf numFmtId="164" fontId="19" fillId="0" borderId="56" xfId="0" applyNumberFormat="1" applyFont="1" applyBorder="1" applyAlignment="1">
      <alignment wrapText="1"/>
    </xf>
    <xf numFmtId="3" fontId="22" fillId="3" borderId="62" xfId="5" applyNumberFormat="1" applyFont="1" applyFill="1" applyBorder="1" applyAlignment="1" applyProtection="1">
      <alignment horizontal="left" wrapText="1"/>
      <protection locked="0"/>
    </xf>
    <xf numFmtId="164" fontId="19" fillId="0" borderId="0" xfId="0" applyNumberFormat="1" applyFont="1" applyAlignment="1">
      <alignment horizontal="right" vertical="top"/>
    </xf>
    <xf numFmtId="3" fontId="22" fillId="6" borderId="65" xfId="5" applyNumberFormat="1" applyFont="1" applyFill="1" applyBorder="1" applyAlignment="1" applyProtection="1">
      <alignment horizontal="left" wrapText="1"/>
      <protection locked="0"/>
    </xf>
    <xf numFmtId="164" fontId="19" fillId="0" borderId="0" xfId="0" applyNumberFormat="1" applyFont="1" applyAlignment="1">
      <alignment horizontal="right" vertical="center"/>
    </xf>
    <xf numFmtId="3" fontId="22" fillId="3" borderId="54" xfId="5" applyNumberFormat="1" applyFont="1" applyFill="1" applyBorder="1" applyAlignment="1" applyProtection="1">
      <alignment horizontal="left" wrapText="1"/>
      <protection locked="0"/>
    </xf>
    <xf numFmtId="164" fontId="22" fillId="3" borderId="55" xfId="6" applyNumberFormat="1" applyFont="1" applyFill="1" applyBorder="1" applyAlignment="1" applyProtection="1">
      <alignment horizontal="right"/>
      <protection locked="0"/>
    </xf>
    <xf numFmtId="0" fontId="19" fillId="0" borderId="0" xfId="0" applyFont="1" applyAlignment="1">
      <alignment vertical="top"/>
    </xf>
    <xf numFmtId="0" fontId="19" fillId="0" borderId="52" xfId="0" applyFont="1" applyBorder="1" applyAlignment="1">
      <alignment vertical="center"/>
    </xf>
    <xf numFmtId="164" fontId="19" fillId="0" borderId="55" xfId="0" applyNumberFormat="1" applyFont="1" applyBorder="1" applyAlignment="1">
      <alignment horizontal="right"/>
    </xf>
    <xf numFmtId="164" fontId="19" fillId="0" borderId="0" xfId="0" applyNumberFormat="1" applyFont="1" applyAlignment="1">
      <alignment horizontal="left" vertical="center" indent="2"/>
    </xf>
    <xf numFmtId="3" fontId="27" fillId="0" borderId="54" xfId="1" applyNumberFormat="1" applyFont="1" applyBorder="1" applyProtection="1">
      <protection locked="0"/>
    </xf>
    <xf numFmtId="0" fontId="22" fillId="0" borderId="0" xfId="0" applyFont="1" applyAlignment="1">
      <alignment vertical="center"/>
    </xf>
    <xf numFmtId="3" fontId="34" fillId="0" borderId="0" xfId="1" applyNumberFormat="1" applyFont="1" applyProtection="1">
      <protection locked="0"/>
    </xf>
    <xf numFmtId="0" fontId="19" fillId="0" borderId="0" xfId="0" applyFont="1" applyAlignment="1" applyProtection="1">
      <alignment horizontal="left" vertical="center"/>
      <protection locked="0"/>
    </xf>
    <xf numFmtId="164" fontId="19" fillId="0" borderId="66" xfId="0" applyNumberFormat="1" applyFont="1" applyBorder="1" applyAlignment="1">
      <alignment horizontal="left" wrapText="1"/>
    </xf>
    <xf numFmtId="164" fontId="19" fillId="0" borderId="67" xfId="0" applyNumberFormat="1" applyFont="1" applyBorder="1" applyAlignment="1">
      <alignment horizontal="left" wrapText="1"/>
    </xf>
    <xf numFmtId="3" fontId="22" fillId="3" borderId="68" xfId="5" applyNumberFormat="1" applyFont="1" applyFill="1" applyBorder="1" applyAlignment="1" applyProtection="1">
      <alignment horizontal="left" wrapText="1"/>
      <protection locked="0"/>
    </xf>
    <xf numFmtId="164" fontId="19" fillId="0" borderId="68" xfId="0" applyNumberFormat="1" applyFont="1" applyBorder="1" applyAlignment="1">
      <alignment horizontal="left" wrapText="1"/>
    </xf>
    <xf numFmtId="3" fontId="22" fillId="6" borderId="69" xfId="5" applyNumberFormat="1" applyFont="1" applyFill="1" applyBorder="1" applyAlignment="1" applyProtection="1">
      <alignment horizontal="left" wrapText="1"/>
      <protection locked="0"/>
    </xf>
    <xf numFmtId="3" fontId="22" fillId="3" borderId="51" xfId="5" applyNumberFormat="1" applyFont="1" applyFill="1" applyBorder="1" applyAlignment="1" applyProtection="1">
      <alignment horizontal="center" wrapText="1"/>
      <protection locked="0"/>
    </xf>
    <xf numFmtId="3" fontId="22" fillId="3" borderId="51" xfId="5" applyNumberFormat="1" applyFont="1" applyFill="1" applyBorder="1" applyAlignment="1" applyProtection="1">
      <alignment horizontal="center" vertical="top" wrapText="1"/>
      <protection locked="0"/>
    </xf>
    <xf numFmtId="165" fontId="19" fillId="0" borderId="0" xfId="7" applyNumberFormat="1" applyFont="1" applyAlignment="1">
      <alignment horizontal="right"/>
    </xf>
    <xf numFmtId="164" fontId="22" fillId="6" borderId="63" xfId="7" applyNumberFormat="1" applyFont="1" applyFill="1" applyBorder="1" applyAlignment="1" applyProtection="1">
      <alignment horizontal="right"/>
      <protection locked="0"/>
    </xf>
    <xf numFmtId="0" fontId="12" fillId="0" borderId="20" xfId="0" applyFont="1" applyBorder="1"/>
    <xf numFmtId="0" fontId="11" fillId="0" borderId="0" xfId="0" applyFont="1"/>
    <xf numFmtId="0" fontId="37" fillId="0" borderId="0" xfId="0" applyFont="1"/>
    <xf numFmtId="164" fontId="38" fillId="0" borderId="0" xfId="0" applyNumberFormat="1" applyFont="1" applyAlignment="1">
      <alignment horizontal="left" wrapText="1"/>
    </xf>
    <xf numFmtId="0" fontId="38" fillId="0" borderId="0" xfId="0" applyFont="1"/>
    <xf numFmtId="164" fontId="38" fillId="0" borderId="2" xfId="0" applyNumberFormat="1" applyFont="1" applyBorder="1" applyAlignment="1">
      <alignment horizontal="right"/>
    </xf>
    <xf numFmtId="164" fontId="11" fillId="0" borderId="2" xfId="0" applyNumberFormat="1" applyFont="1" applyBorder="1"/>
    <xf numFmtId="164" fontId="11" fillId="0" borderId="40" xfId="0" applyNumberFormat="1" applyFont="1" applyBorder="1"/>
    <xf numFmtId="0" fontId="11" fillId="0" borderId="16" xfId="0" applyFont="1" applyBorder="1" applyAlignment="1">
      <alignment wrapText="1"/>
    </xf>
    <xf numFmtId="164" fontId="39" fillId="0" borderId="2" xfId="0" applyNumberFormat="1" applyFont="1" applyBorder="1" applyAlignment="1">
      <alignment horizontal="right"/>
    </xf>
    <xf numFmtId="0" fontId="11" fillId="0" borderId="16" xfId="0" applyFont="1" applyBorder="1"/>
    <xf numFmtId="164" fontId="38" fillId="0" borderId="0" xfId="0" applyNumberFormat="1" applyFont="1" applyAlignment="1">
      <alignment horizontal="left"/>
    </xf>
    <xf numFmtId="0" fontId="11" fillId="0" borderId="1" xfId="0" applyFont="1" applyBorder="1"/>
    <xf numFmtId="164" fontId="11" fillId="0" borderId="3" xfId="0" applyNumberFormat="1" applyFont="1" applyBorder="1"/>
    <xf numFmtId="164" fontId="11" fillId="0" borderId="32" xfId="0" applyNumberFormat="1" applyFont="1" applyBorder="1"/>
    <xf numFmtId="0" fontId="38" fillId="0" borderId="1" xfId="0" applyFont="1" applyBorder="1"/>
    <xf numFmtId="0" fontId="5" fillId="0" borderId="12" xfId="0" applyFont="1" applyBorder="1"/>
    <xf numFmtId="0" fontId="5" fillId="0" borderId="5" xfId="0" applyFont="1" applyBorder="1"/>
    <xf numFmtId="0" fontId="6" fillId="0" borderId="16" xfId="0" applyFont="1" applyBorder="1"/>
    <xf numFmtId="164" fontId="19" fillId="0" borderId="0" xfId="0" applyNumberFormat="1" applyFont="1" applyBorder="1" applyAlignment="1">
      <alignment wrapText="1"/>
    </xf>
    <xf numFmtId="3" fontId="27" fillId="9" borderId="56" xfId="1" applyNumberFormat="1" applyFont="1" applyFill="1" applyBorder="1" applyProtection="1">
      <protection locked="0"/>
    </xf>
    <xf numFmtId="164" fontId="19" fillId="9" borderId="48" xfId="0" applyNumberFormat="1" applyFont="1" applyFill="1" applyBorder="1" applyAlignment="1">
      <alignment horizontal="right"/>
    </xf>
    <xf numFmtId="3" fontId="30" fillId="9" borderId="56" xfId="1" applyNumberFormat="1" applyFont="1" applyFill="1" applyBorder="1" applyProtection="1">
      <protection locked="0"/>
    </xf>
    <xf numFmtId="164" fontId="30" fillId="9" borderId="48" xfId="0" applyNumberFormat="1" applyFont="1" applyFill="1" applyBorder="1" applyAlignment="1">
      <alignment horizontal="right"/>
    </xf>
    <xf numFmtId="0" fontId="32" fillId="9" borderId="56" xfId="0" applyFont="1" applyFill="1" applyBorder="1"/>
    <xf numFmtId="164" fontId="32" fillId="9" borderId="48" xfId="0" applyNumberFormat="1" applyFont="1" applyFill="1" applyBorder="1" applyAlignment="1">
      <alignment horizontal="right"/>
    </xf>
    <xf numFmtId="164" fontId="19" fillId="8" borderId="0" xfId="0" applyNumberFormat="1" applyFont="1" applyFill="1" applyAlignment="1">
      <alignment wrapText="1"/>
    </xf>
    <xf numFmtId="164" fontId="19" fillId="8" borderId="48" xfId="0" applyNumberFormat="1" applyFont="1" applyFill="1" applyBorder="1" applyAlignment="1">
      <alignment horizontal="right"/>
    </xf>
    <xf numFmtId="0" fontId="5" fillId="0" borderId="16" xfId="0" applyFont="1" applyBorder="1"/>
    <xf numFmtId="0" fontId="19" fillId="8" borderId="0" xfId="0" applyFont="1" applyFill="1"/>
    <xf numFmtId="164" fontId="19" fillId="8" borderId="0" xfId="0" applyNumberFormat="1" applyFont="1" applyFill="1" applyAlignment="1">
      <alignment horizontal="right"/>
    </xf>
    <xf numFmtId="164" fontId="19" fillId="8" borderId="62" xfId="0" applyNumberFormat="1" applyFont="1" applyFill="1" applyBorder="1" applyAlignment="1">
      <alignment wrapText="1"/>
    </xf>
    <xf numFmtId="164" fontId="19" fillId="8" borderId="53" xfId="0" applyNumberFormat="1" applyFont="1" applyFill="1" applyBorder="1" applyAlignment="1">
      <alignment horizontal="right"/>
    </xf>
    <xf numFmtId="164" fontId="30" fillId="9" borderId="0" xfId="0" applyNumberFormat="1" applyFont="1" applyFill="1" applyAlignment="1">
      <alignment horizontal="right"/>
    </xf>
    <xf numFmtId="0" fontId="38" fillId="0" borderId="5" xfId="0" applyFont="1" applyBorder="1"/>
    <xf numFmtId="0" fontId="11" fillId="0" borderId="5" xfId="0" applyFont="1" applyBorder="1"/>
    <xf numFmtId="0" fontId="6" fillId="0" borderId="20" xfId="0" applyFont="1" applyBorder="1"/>
    <xf numFmtId="3" fontId="39" fillId="9" borderId="54" xfId="1" applyNumberFormat="1" applyFont="1" applyFill="1" applyBorder="1" applyProtection="1">
      <protection locked="0"/>
    </xf>
    <xf numFmtId="164" fontId="38" fillId="9" borderId="55" xfId="0" applyNumberFormat="1" applyFont="1" applyFill="1" applyBorder="1" applyAlignment="1">
      <alignment horizontal="right"/>
    </xf>
    <xf numFmtId="3" fontId="40" fillId="9" borderId="56" xfId="1" applyNumberFormat="1" applyFont="1" applyFill="1" applyBorder="1" applyProtection="1">
      <protection locked="0"/>
    </xf>
    <xf numFmtId="164" fontId="40" fillId="9" borderId="48" xfId="0" applyNumberFormat="1" applyFont="1" applyFill="1" applyBorder="1" applyAlignment="1">
      <alignment horizontal="right"/>
    </xf>
    <xf numFmtId="3" fontId="39" fillId="9" borderId="56" xfId="1" applyNumberFormat="1" applyFont="1" applyFill="1" applyBorder="1" applyProtection="1">
      <protection locked="0"/>
    </xf>
    <xf numFmtId="164" fontId="39" fillId="9" borderId="48" xfId="0" applyNumberFormat="1" applyFont="1" applyFill="1" applyBorder="1" applyAlignment="1">
      <alignment horizontal="right"/>
    </xf>
    <xf numFmtId="0" fontId="38" fillId="8" borderId="56" xfId="0" applyFont="1" applyFill="1" applyBorder="1"/>
    <xf numFmtId="164" fontId="38" fillId="8" borderId="48" xfId="0" applyNumberFormat="1" applyFont="1" applyFill="1" applyBorder="1" applyAlignment="1">
      <alignment horizontal="right"/>
    </xf>
    <xf numFmtId="164" fontId="38" fillId="8" borderId="53" xfId="0" applyNumberFormat="1" applyFont="1" applyFill="1" applyBorder="1" applyAlignment="1">
      <alignment horizontal="right"/>
    </xf>
    <xf numFmtId="3" fontId="33" fillId="9" borderId="56" xfId="1" applyNumberFormat="1" applyFont="1" applyFill="1" applyBorder="1" applyProtection="1">
      <protection locked="0"/>
    </xf>
    <xf numFmtId="0" fontId="19" fillId="8" borderId="62" xfId="0" applyFont="1" applyFill="1" applyBorder="1"/>
    <xf numFmtId="3" fontId="27" fillId="9" borderId="54" xfId="1" applyNumberFormat="1" applyFont="1" applyFill="1" applyBorder="1" applyProtection="1">
      <protection locked="0"/>
    </xf>
    <xf numFmtId="164" fontId="19" fillId="9" borderId="55" xfId="0" applyNumberFormat="1" applyFont="1" applyFill="1" applyBorder="1" applyAlignment="1">
      <alignment horizontal="right"/>
    </xf>
    <xf numFmtId="0" fontId="19" fillId="8" borderId="56" xfId="0" applyFont="1" applyFill="1" applyBorder="1"/>
    <xf numFmtId="164" fontId="19" fillId="8" borderId="56" xfId="0" applyNumberFormat="1" applyFont="1" applyFill="1" applyBorder="1" applyAlignment="1">
      <alignment wrapText="1"/>
    </xf>
    <xf numFmtId="0" fontId="5" fillId="0" borderId="0" xfId="0" applyFont="1" applyBorder="1"/>
    <xf numFmtId="0" fontId="5" fillId="0" borderId="11" xfId="0" applyFont="1" applyBorder="1"/>
    <xf numFmtId="0" fontId="5" fillId="0" borderId="43" xfId="0" applyFont="1" applyBorder="1"/>
    <xf numFmtId="0" fontId="6" fillId="0" borderId="24" xfId="0" applyFont="1" applyBorder="1"/>
    <xf numFmtId="0" fontId="8" fillId="10" borderId="24" xfId="0" applyFont="1" applyFill="1" applyBorder="1"/>
    <xf numFmtId="0" fontId="8" fillId="10" borderId="8" xfId="0" applyFont="1" applyFill="1" applyBorder="1"/>
    <xf numFmtId="0" fontId="8" fillId="10" borderId="42" xfId="0" applyFont="1" applyFill="1" applyBorder="1"/>
    <xf numFmtId="164" fontId="8" fillId="10" borderId="42" xfId="0" applyNumberFormat="1" applyFont="1" applyFill="1" applyBorder="1"/>
    <xf numFmtId="164" fontId="8" fillId="10" borderId="34" xfId="0" applyNumberFormat="1" applyFont="1" applyFill="1" applyBorder="1"/>
    <xf numFmtId="164" fontId="8" fillId="10" borderId="35" xfId="0" applyNumberFormat="1" applyFont="1" applyFill="1" applyBorder="1"/>
    <xf numFmtId="0" fontId="23" fillId="10" borderId="9" xfId="0" applyFont="1" applyFill="1" applyBorder="1"/>
    <xf numFmtId="0" fontId="12" fillId="10" borderId="24" xfId="0" applyFont="1" applyFill="1" applyBorder="1"/>
    <xf numFmtId="0" fontId="11" fillId="10" borderId="8" xfId="0" applyFont="1" applyFill="1" applyBorder="1"/>
    <xf numFmtId="0" fontId="12" fillId="10" borderId="8" xfId="0" applyFont="1" applyFill="1" applyBorder="1"/>
    <xf numFmtId="164" fontId="12" fillId="10" borderId="34" xfId="0" applyNumberFormat="1" applyFont="1" applyFill="1" applyBorder="1"/>
    <xf numFmtId="0" fontId="36" fillId="10" borderId="11" xfId="0" applyFont="1" applyFill="1" applyBorder="1"/>
    <xf numFmtId="0" fontId="35" fillId="10" borderId="12" xfId="0" applyFont="1" applyFill="1" applyBorder="1"/>
    <xf numFmtId="0" fontId="36" fillId="10" borderId="12" xfId="0" applyFont="1" applyFill="1" applyBorder="1"/>
    <xf numFmtId="164" fontId="36" fillId="10" borderId="12" xfId="0" applyNumberFormat="1" applyFont="1" applyFill="1" applyBorder="1"/>
    <xf numFmtId="164" fontId="36" fillId="10" borderId="13" xfId="0" applyNumberFormat="1" applyFont="1" applyFill="1" applyBorder="1"/>
    <xf numFmtId="0" fontId="36" fillId="10" borderId="14" xfId="0" applyFont="1" applyFill="1" applyBorder="1"/>
    <xf numFmtId="0" fontId="35" fillId="10" borderId="7" xfId="0" applyFont="1" applyFill="1" applyBorder="1"/>
    <xf numFmtId="0" fontId="36" fillId="10" borderId="7" xfId="0" applyFont="1" applyFill="1" applyBorder="1"/>
    <xf numFmtId="0" fontId="11" fillId="0" borderId="16" xfId="0" applyFont="1" applyBorder="1" applyAlignment="1">
      <alignment horizontal="left"/>
    </xf>
    <xf numFmtId="0" fontId="12" fillId="0" borderId="12" xfId="0" applyFont="1" applyBorder="1" applyAlignment="1">
      <alignment wrapText="1"/>
    </xf>
    <xf numFmtId="164" fontId="12" fillId="0" borderId="3" xfId="0" applyNumberFormat="1" applyFont="1" applyBorder="1"/>
    <xf numFmtId="164" fontId="12" fillId="0" borderId="32" xfId="0" applyNumberFormat="1" applyFont="1" applyBorder="1"/>
    <xf numFmtId="164" fontId="11" fillId="0" borderId="2" xfId="0" applyNumberFormat="1" applyFont="1" applyFill="1" applyBorder="1"/>
    <xf numFmtId="0" fontId="5" fillId="0" borderId="0" xfId="0" applyFont="1" applyFill="1"/>
    <xf numFmtId="164" fontId="19" fillId="0" borderId="0" xfId="0" applyNumberFormat="1" applyFont="1" applyFill="1" applyAlignment="1">
      <alignment horizontal="right" wrapText="1"/>
    </xf>
    <xf numFmtId="0" fontId="38" fillId="0" borderId="0" xfId="0" applyFont="1" applyFill="1"/>
    <xf numFmtId="0" fontId="11" fillId="0" borderId="11" xfId="0" applyFont="1" applyFill="1" applyBorder="1" applyAlignment="1">
      <alignment wrapText="1"/>
    </xf>
    <xf numFmtId="0" fontId="5" fillId="0" borderId="12" xfId="0" applyFont="1" applyFill="1" applyBorder="1"/>
    <xf numFmtId="164" fontId="11" fillId="0" borderId="41" xfId="0" applyNumberFormat="1" applyFont="1" applyFill="1" applyBorder="1"/>
    <xf numFmtId="164" fontId="22" fillId="0" borderId="3" xfId="0" applyNumberFormat="1" applyFont="1" applyFill="1" applyBorder="1" applyAlignment="1">
      <alignment horizontal="right"/>
    </xf>
    <xf numFmtId="164" fontId="19" fillId="0" borderId="2" xfId="0" applyNumberFormat="1" applyFont="1" applyFill="1" applyBorder="1" applyAlignment="1">
      <alignment horizontal="right"/>
    </xf>
    <xf numFmtId="166" fontId="6" fillId="0" borderId="6" xfId="0" applyNumberFormat="1" applyFont="1" applyFill="1" applyBorder="1"/>
    <xf numFmtId="164" fontId="5" fillId="0" borderId="2" xfId="0" applyNumberFormat="1" applyFont="1" applyFill="1" applyBorder="1"/>
    <xf numFmtId="0" fontId="5" fillId="0" borderId="16" xfId="0" applyFont="1" applyFill="1" applyBorder="1"/>
    <xf numFmtId="168" fontId="5" fillId="0" borderId="0" xfId="0" applyNumberFormat="1" applyFont="1" applyBorder="1"/>
    <xf numFmtId="164" fontId="19" fillId="0" borderId="5" xfId="0" applyNumberFormat="1" applyFont="1" applyFill="1" applyBorder="1" applyAlignment="1">
      <alignment horizontal="right" vertical="top"/>
    </xf>
    <xf numFmtId="4" fontId="12" fillId="0" borderId="0" xfId="0" applyNumberFormat="1" applyFont="1" applyBorder="1"/>
    <xf numFmtId="0" fontId="0" fillId="0" borderId="0" xfId="0" applyBorder="1"/>
    <xf numFmtId="164" fontId="12" fillId="0" borderId="0" xfId="0" applyNumberFormat="1" applyFont="1" applyBorder="1"/>
    <xf numFmtId="0" fontId="11" fillId="0" borderId="16" xfId="0" applyFont="1" applyFill="1" applyBorder="1"/>
    <xf numFmtId="0" fontId="11" fillId="0" borderId="0" xfId="0" applyFont="1" applyFill="1"/>
    <xf numFmtId="164" fontId="11" fillId="0" borderId="40" xfId="0" applyNumberFormat="1" applyFont="1" applyFill="1" applyBorder="1"/>
    <xf numFmtId="0" fontId="12" fillId="0" borderId="20" xfId="0" applyFont="1" applyFill="1" applyBorder="1"/>
    <xf numFmtId="0" fontId="11" fillId="0" borderId="1" xfId="0" applyFont="1" applyFill="1" applyBorder="1"/>
    <xf numFmtId="164" fontId="11" fillId="0" borderId="3" xfId="0" applyNumberFormat="1" applyFont="1" applyFill="1" applyBorder="1"/>
    <xf numFmtId="164" fontId="11" fillId="0" borderId="32" xfId="0" applyNumberFormat="1" applyFont="1" applyFill="1" applyBorder="1"/>
    <xf numFmtId="164" fontId="6" fillId="0" borderId="3" xfId="0" applyNumberFormat="1" applyFont="1" applyFill="1" applyBorder="1"/>
    <xf numFmtId="164" fontId="6" fillId="0" borderId="6" xfId="0" applyNumberFormat="1" applyFont="1" applyFill="1" applyBorder="1"/>
    <xf numFmtId="164" fontId="0" fillId="0" borderId="0" xfId="0" applyNumberFormat="1" applyFill="1"/>
    <xf numFmtId="164" fontId="19" fillId="0" borderId="41" xfId="0" applyNumberFormat="1" applyFont="1" applyFill="1" applyBorder="1" applyAlignment="1">
      <alignment horizontal="right"/>
    </xf>
    <xf numFmtId="164" fontId="8" fillId="11" borderId="34" xfId="0" applyNumberFormat="1" applyFont="1" applyFill="1" applyBorder="1"/>
    <xf numFmtId="164" fontId="38" fillId="0" borderId="2" xfId="0" applyNumberFormat="1" applyFont="1" applyBorder="1"/>
    <xf numFmtId="164" fontId="38" fillId="0" borderId="40" xfId="0" applyNumberFormat="1" applyFont="1" applyBorder="1"/>
    <xf numFmtId="0" fontId="3" fillId="0" borderId="0" xfId="0" applyFont="1"/>
    <xf numFmtId="166" fontId="12" fillId="0" borderId="3" xfId="0" applyNumberFormat="1" applyFont="1" applyFill="1" applyBorder="1" applyAlignment="1">
      <alignment horizontal="right"/>
    </xf>
    <xf numFmtId="164" fontId="11" fillId="0" borderId="3" xfId="0" applyNumberFormat="1" applyFont="1" applyBorder="1" applyAlignment="1">
      <alignment horizontal="right" vertical="center"/>
    </xf>
    <xf numFmtId="164" fontId="45" fillId="0" borderId="3" xfId="0" applyNumberFormat="1" applyFont="1" applyBorder="1" applyAlignment="1">
      <alignment horizontal="right" vertical="center"/>
    </xf>
    <xf numFmtId="164" fontId="12" fillId="0" borderId="3" xfId="0" applyNumberFormat="1" applyFont="1" applyBorder="1" applyAlignment="1">
      <alignment horizontal="right" vertical="center"/>
    </xf>
    <xf numFmtId="164" fontId="12" fillId="0" borderId="34" xfId="0" applyNumberFormat="1" applyFont="1" applyBorder="1" applyAlignment="1">
      <alignment horizontal="right" vertical="center"/>
    </xf>
    <xf numFmtId="0" fontId="19" fillId="0" borderId="0" xfId="0" applyFont="1" applyFill="1"/>
    <xf numFmtId="164" fontId="38" fillId="0" borderId="2" xfId="0" applyNumberFormat="1" applyFont="1" applyFill="1" applyBorder="1" applyAlignment="1">
      <alignment horizontal="right"/>
    </xf>
    <xf numFmtId="164" fontId="5" fillId="0" borderId="0" xfId="0" applyNumberFormat="1" applyFont="1" applyFill="1"/>
    <xf numFmtId="164" fontId="6" fillId="2" borderId="4" xfId="0" applyNumberFormat="1" applyFont="1" applyFill="1" applyBorder="1"/>
    <xf numFmtId="164" fontId="6" fillId="2" borderId="23" xfId="0" applyNumberFormat="1" applyFont="1" applyFill="1" applyBorder="1"/>
    <xf numFmtId="0" fontId="6" fillId="2" borderId="73" xfId="0" applyFont="1" applyFill="1" applyBorder="1"/>
    <xf numFmtId="164" fontId="6" fillId="2" borderId="75" xfId="0" applyNumberFormat="1" applyFont="1" applyFill="1" applyBorder="1"/>
    <xf numFmtId="164" fontId="6" fillId="2" borderId="74" xfId="0" applyNumberFormat="1" applyFont="1" applyFill="1" applyBorder="1"/>
    <xf numFmtId="164" fontId="6" fillId="0" borderId="34" xfId="0" applyNumberFormat="1" applyFont="1" applyBorder="1" applyAlignment="1">
      <alignment horizontal="right" vertical="center"/>
    </xf>
    <xf numFmtId="164" fontId="5" fillId="0" borderId="3" xfId="0" applyNumberFormat="1" applyFont="1" applyBorder="1" applyAlignment="1">
      <alignment horizontal="right" vertical="center"/>
    </xf>
    <xf numFmtId="166" fontId="5" fillId="0" borderId="0" xfId="0" applyNumberFormat="1" applyFont="1"/>
    <xf numFmtId="164" fontId="5" fillId="0" borderId="0" xfId="0" applyNumberFormat="1" applyFont="1" applyFill="1" applyBorder="1"/>
    <xf numFmtId="0" fontId="6" fillId="0" borderId="11" xfId="0" applyFont="1" applyBorder="1" applyAlignment="1">
      <alignment horizontal="right"/>
    </xf>
    <xf numFmtId="0" fontId="6" fillId="0" borderId="12" xfId="0" applyFont="1" applyBorder="1" applyAlignment="1">
      <alignment wrapText="1"/>
    </xf>
    <xf numFmtId="0" fontId="6" fillId="0" borderId="13" xfId="0" applyFont="1" applyBorder="1" applyAlignment="1">
      <alignment wrapText="1"/>
    </xf>
    <xf numFmtId="0" fontId="5" fillId="0" borderId="1" xfId="0" applyFont="1" applyBorder="1"/>
    <xf numFmtId="164" fontId="3" fillId="0" borderId="2" xfId="0" applyNumberFormat="1" applyFont="1" applyBorder="1"/>
    <xf numFmtId="164" fontId="3" fillId="0" borderId="40" xfId="0" applyNumberFormat="1" applyFont="1" applyBorder="1"/>
    <xf numFmtId="0" fontId="6" fillId="10" borderId="24" xfId="0" applyFont="1" applyFill="1" applyBorder="1"/>
    <xf numFmtId="0" fontId="6" fillId="10" borderId="8" xfId="0" applyFont="1" applyFill="1" applyBorder="1"/>
    <xf numFmtId="164" fontId="6" fillId="10" borderId="34" xfId="0" applyNumberFormat="1" applyFont="1" applyFill="1" applyBorder="1"/>
    <xf numFmtId="0" fontId="3" fillId="0" borderId="16" xfId="0" applyFont="1" applyBorder="1"/>
    <xf numFmtId="0" fontId="2" fillId="0" borderId="16" xfId="0" applyFont="1" applyBorder="1"/>
    <xf numFmtId="0" fontId="46" fillId="0" borderId="16" xfId="0" applyFont="1" applyBorder="1"/>
    <xf numFmtId="0" fontId="38" fillId="0" borderId="16" xfId="0" applyFont="1" applyBorder="1"/>
    <xf numFmtId="164" fontId="47" fillId="0" borderId="0" xfId="0" applyNumberFormat="1" applyFont="1" applyAlignment="1">
      <alignment horizontal="left"/>
    </xf>
    <xf numFmtId="166" fontId="36" fillId="10" borderId="7" xfId="0" applyNumberFormat="1" applyFont="1" applyFill="1" applyBorder="1"/>
    <xf numFmtId="166" fontId="36" fillId="10" borderId="15" xfId="0" applyNumberFormat="1" applyFont="1" applyFill="1" applyBorder="1"/>
    <xf numFmtId="166" fontId="8" fillId="10" borderId="42" xfId="0" applyNumberFormat="1" applyFont="1" applyFill="1" applyBorder="1"/>
    <xf numFmtId="166" fontId="8" fillId="10" borderId="34" xfId="0" applyNumberFormat="1" applyFont="1" applyFill="1" applyBorder="1"/>
    <xf numFmtId="0" fontId="6" fillId="0" borderId="0" xfId="0" applyFont="1" applyAlignment="1">
      <alignment wrapText="1"/>
    </xf>
    <xf numFmtId="0" fontId="7" fillId="0" borderId="11" xfId="0" applyFont="1" applyBorder="1"/>
    <xf numFmtId="0" fontId="6" fillId="0" borderId="9" xfId="0" applyFont="1" applyBorder="1" applyAlignment="1">
      <alignment horizontal="right"/>
    </xf>
    <xf numFmtId="0" fontId="5" fillId="0" borderId="6" xfId="0" applyFont="1" applyBorder="1"/>
    <xf numFmtId="164" fontId="5" fillId="0" borderId="70" xfId="0" applyNumberFormat="1" applyFont="1" applyFill="1" applyBorder="1"/>
    <xf numFmtId="164" fontId="5" fillId="0" borderId="40" xfId="0" applyNumberFormat="1" applyFont="1" applyBorder="1"/>
    <xf numFmtId="164" fontId="5" fillId="0" borderId="0" xfId="0" applyNumberFormat="1" applyFont="1" applyBorder="1"/>
    <xf numFmtId="0" fontId="6" fillId="0" borderId="1" xfId="0" applyFont="1" applyBorder="1"/>
    <xf numFmtId="164" fontId="5" fillId="0" borderId="5" xfId="0" applyNumberFormat="1" applyFont="1" applyFill="1" applyBorder="1"/>
    <xf numFmtId="0" fontId="5" fillId="0" borderId="8" xfId="0" applyFont="1" applyBorder="1"/>
    <xf numFmtId="164" fontId="5" fillId="0" borderId="43" xfId="0" applyNumberFormat="1" applyFont="1" applyBorder="1"/>
    <xf numFmtId="164" fontId="5" fillId="0" borderId="39" xfId="0" applyNumberFormat="1" applyFont="1" applyBorder="1"/>
    <xf numFmtId="164" fontId="5" fillId="0" borderId="5" xfId="0" applyNumberFormat="1" applyFont="1" applyBorder="1"/>
    <xf numFmtId="164" fontId="6" fillId="0" borderId="6" xfId="0" applyNumberFormat="1" applyFont="1" applyBorder="1"/>
    <xf numFmtId="0" fontId="6" fillId="0" borderId="42" xfId="0" applyFont="1" applyBorder="1"/>
    <xf numFmtId="164" fontId="6" fillId="0" borderId="42" xfId="0" applyNumberFormat="1" applyFont="1" applyBorder="1"/>
    <xf numFmtId="164" fontId="6" fillId="0" borderId="42" xfId="0" applyNumberFormat="1" applyFont="1" applyFill="1" applyBorder="1"/>
    <xf numFmtId="0" fontId="8" fillId="10" borderId="26" xfId="0" applyFont="1" applyFill="1" applyBorder="1"/>
    <xf numFmtId="0" fontId="8" fillId="10" borderId="44" xfId="0" applyFont="1" applyFill="1" applyBorder="1"/>
    <xf numFmtId="164" fontId="8" fillId="10" borderId="44" xfId="0" applyNumberFormat="1" applyFont="1" applyFill="1" applyBorder="1"/>
    <xf numFmtId="164" fontId="8" fillId="10" borderId="30" xfId="0" applyNumberFormat="1" applyFont="1" applyFill="1" applyBorder="1"/>
    <xf numFmtId="166" fontId="5" fillId="2" borderId="0" xfId="0" applyNumberFormat="1" applyFont="1" applyFill="1" applyBorder="1"/>
    <xf numFmtId="166" fontId="5" fillId="2" borderId="10" xfId="0" applyNumberFormat="1" applyFont="1" applyFill="1" applyBorder="1"/>
    <xf numFmtId="0" fontId="11" fillId="0" borderId="16" xfId="0" applyFont="1" applyFill="1" applyBorder="1" applyAlignment="1">
      <alignment wrapText="1"/>
    </xf>
    <xf numFmtId="4" fontId="11" fillId="0" borderId="2" xfId="0" applyNumberFormat="1" applyFont="1" applyFill="1" applyBorder="1"/>
    <xf numFmtId="164" fontId="19" fillId="0" borderId="5" xfId="0" applyNumberFormat="1" applyFont="1" applyFill="1" applyBorder="1" applyAlignment="1">
      <alignment horizontal="right"/>
    </xf>
    <xf numFmtId="0" fontId="19" fillId="0" borderId="0" xfId="0" applyFont="1" applyBorder="1"/>
    <xf numFmtId="0" fontId="47" fillId="0" borderId="5" xfId="0" applyFont="1" applyBorder="1"/>
    <xf numFmtId="0" fontId="6" fillId="0" borderId="22" xfId="0" applyFont="1" applyBorder="1"/>
    <xf numFmtId="0" fontId="5" fillId="0" borderId="4" xfId="0" applyFont="1" applyBorder="1"/>
    <xf numFmtId="0" fontId="5" fillId="0" borderId="76" xfId="0" applyFont="1" applyBorder="1"/>
    <xf numFmtId="166" fontId="6" fillId="0" borderId="76" xfId="0" applyNumberFormat="1" applyFont="1" applyFill="1" applyBorder="1"/>
    <xf numFmtId="0" fontId="5" fillId="0" borderId="22" xfId="0" applyFont="1" applyBorder="1"/>
    <xf numFmtId="164" fontId="19" fillId="0" borderId="4" xfId="0" applyNumberFormat="1" applyFont="1" applyBorder="1" applyAlignment="1">
      <alignment horizontal="left"/>
    </xf>
    <xf numFmtId="164" fontId="5" fillId="0" borderId="76" xfId="0" applyNumberFormat="1" applyFont="1" applyBorder="1"/>
    <xf numFmtId="164" fontId="5" fillId="0" borderId="77" xfId="0" applyNumberFormat="1" applyFont="1" applyBorder="1"/>
    <xf numFmtId="164" fontId="19" fillId="0" borderId="43" xfId="0" applyNumberFormat="1" applyFont="1" applyFill="1" applyBorder="1" applyAlignment="1">
      <alignment horizontal="right" vertical="top"/>
    </xf>
    <xf numFmtId="0" fontId="6" fillId="0" borderId="24" xfId="0" applyFont="1" applyFill="1" applyBorder="1"/>
    <xf numFmtId="0" fontId="5" fillId="0" borderId="8" xfId="0" applyFont="1" applyFill="1" applyBorder="1"/>
    <xf numFmtId="0" fontId="5" fillId="0" borderId="42" xfId="0" applyFont="1" applyFill="1" applyBorder="1"/>
    <xf numFmtId="0" fontId="6" fillId="0" borderId="14" xfId="0" applyFont="1" applyFill="1" applyBorder="1"/>
    <xf numFmtId="0" fontId="5" fillId="0" borderId="7" xfId="0" applyFont="1" applyFill="1" applyBorder="1"/>
    <xf numFmtId="0" fontId="6" fillId="0" borderId="78" xfId="0" applyFont="1" applyFill="1" applyBorder="1"/>
    <xf numFmtId="164" fontId="6" fillId="0" borderId="78" xfId="0" applyNumberFormat="1" applyFont="1" applyFill="1" applyBorder="1"/>
    <xf numFmtId="166" fontId="5" fillId="0" borderId="5" xfId="0" applyNumberFormat="1" applyFont="1" applyFill="1" applyBorder="1"/>
    <xf numFmtId="164" fontId="19" fillId="0" borderId="5" xfId="0" applyNumberFormat="1" applyFont="1" applyBorder="1" applyAlignment="1">
      <alignment horizontal="left"/>
    </xf>
    <xf numFmtId="164" fontId="19" fillId="0" borderId="5" xfId="0" applyNumberFormat="1" applyFont="1" applyBorder="1" applyAlignment="1">
      <alignment horizontal="left" wrapText="1"/>
    </xf>
    <xf numFmtId="0" fontId="50" fillId="0" borderId="0" xfId="0" applyFont="1"/>
    <xf numFmtId="0" fontId="51" fillId="0" borderId="0" xfId="0" applyFont="1"/>
    <xf numFmtId="0" fontId="52" fillId="0" borderId="0" xfId="0" applyFont="1"/>
    <xf numFmtId="166" fontId="22" fillId="0" borderId="6" xfId="0" applyNumberFormat="1" applyFont="1" applyFill="1" applyBorder="1" applyAlignment="1">
      <alignment horizontal="right"/>
    </xf>
    <xf numFmtId="170" fontId="5" fillId="0" borderId="5" xfId="0" applyNumberFormat="1" applyFont="1" applyFill="1" applyBorder="1"/>
    <xf numFmtId="169" fontId="6" fillId="0" borderId="6" xfId="0" applyNumberFormat="1" applyFont="1" applyFill="1" applyBorder="1"/>
    <xf numFmtId="166" fontId="11" fillId="0" borderId="3" xfId="0" applyNumberFormat="1" applyFont="1" applyFill="1" applyBorder="1"/>
    <xf numFmtId="164" fontId="11" fillId="0" borderId="70" xfId="0" applyNumberFormat="1" applyFont="1" applyFill="1" applyBorder="1"/>
    <xf numFmtId="166" fontId="5" fillId="0" borderId="2" xfId="0" applyNumberFormat="1" applyFont="1" applyBorder="1"/>
    <xf numFmtId="166" fontId="5" fillId="0" borderId="71" xfId="0" applyNumberFormat="1" applyFont="1" applyBorder="1"/>
    <xf numFmtId="0" fontId="0" fillId="0" borderId="0" xfId="0"/>
    <xf numFmtId="0" fontId="0" fillId="0" borderId="0" xfId="0" applyBorder="1"/>
    <xf numFmtId="0" fontId="5" fillId="0" borderId="2" xfId="0" applyFont="1" applyBorder="1"/>
    <xf numFmtId="0" fontId="3" fillId="0" borderId="2" xfId="0" applyFont="1" applyBorder="1"/>
    <xf numFmtId="164" fontId="19" fillId="0" borderId="0" xfId="0" applyNumberFormat="1" applyFont="1" applyBorder="1" applyAlignment="1">
      <alignment horizontal="left"/>
    </xf>
    <xf numFmtId="164" fontId="5" fillId="0" borderId="72" xfId="0" applyNumberFormat="1" applyFont="1" applyFill="1" applyBorder="1"/>
    <xf numFmtId="164" fontId="5" fillId="0" borderId="38" xfId="0" applyNumberFormat="1" applyFont="1" applyBorder="1"/>
    <xf numFmtId="164" fontId="5" fillId="0" borderId="17" xfId="0" applyNumberFormat="1" applyFont="1" applyBorder="1"/>
    <xf numFmtId="164" fontId="5" fillId="0" borderId="19" xfId="0" applyNumberFormat="1" applyFont="1" applyBorder="1"/>
    <xf numFmtId="164" fontId="5" fillId="0" borderId="13" xfId="0" applyNumberFormat="1" applyFont="1" applyBorder="1"/>
    <xf numFmtId="166" fontId="6" fillId="0" borderId="6" xfId="0" applyNumberFormat="1" applyFont="1" applyBorder="1"/>
    <xf numFmtId="166" fontId="8" fillId="10" borderId="35" xfId="0" applyNumberFormat="1" applyFont="1" applyFill="1" applyBorder="1"/>
    <xf numFmtId="0" fontId="53" fillId="0" borderId="0" xfId="0" applyFont="1"/>
    <xf numFmtId="164" fontId="0" fillId="0" borderId="0" xfId="0" applyNumberFormat="1"/>
    <xf numFmtId="166" fontId="11" fillId="2" borderId="0" xfId="0" applyNumberFormat="1" applyFont="1" applyFill="1" applyBorder="1"/>
    <xf numFmtId="166" fontId="5" fillId="0" borderId="0" xfId="0" applyNumberFormat="1" applyFont="1" applyFill="1" applyBorder="1"/>
    <xf numFmtId="166" fontId="6" fillId="2" borderId="75" xfId="0" applyNumberFormat="1" applyFont="1" applyFill="1" applyBorder="1"/>
    <xf numFmtId="166" fontId="6" fillId="2" borderId="8" xfId="0" applyNumberFormat="1" applyFont="1" applyFill="1" applyBorder="1"/>
    <xf numFmtId="166" fontId="6" fillId="2" borderId="0" xfId="0" applyNumberFormat="1" applyFont="1" applyFill="1" applyBorder="1"/>
    <xf numFmtId="166" fontId="6" fillId="2" borderId="7" xfId="0" applyNumberFormat="1" applyFont="1" applyFill="1" applyBorder="1"/>
    <xf numFmtId="168" fontId="5" fillId="0" borderId="2" xfId="0" applyNumberFormat="1" applyFont="1" applyBorder="1"/>
    <xf numFmtId="164" fontId="19" fillId="0" borderId="0" xfId="0" applyNumberFormat="1" applyFont="1" applyBorder="1" applyAlignment="1">
      <alignment horizontal="left" wrapText="1"/>
    </xf>
    <xf numFmtId="171" fontId="5" fillId="0" borderId="0" xfId="0" applyNumberFormat="1" applyFont="1"/>
    <xf numFmtId="0" fontId="8" fillId="0" borderId="12" xfId="0" applyFont="1" applyBorder="1" applyAlignment="1">
      <alignment wrapText="1"/>
    </xf>
    <xf numFmtId="0" fontId="11" fillId="0" borderId="0" xfId="0" applyFont="1" applyBorder="1"/>
    <xf numFmtId="0" fontId="19" fillId="0" borderId="70" xfId="0" applyFont="1" applyBorder="1"/>
    <xf numFmtId="0" fontId="19" fillId="0" borderId="2" xfId="0" applyFont="1" applyBorder="1"/>
    <xf numFmtId="0" fontId="38" fillId="0" borderId="2" xfId="0" applyFont="1" applyBorder="1"/>
    <xf numFmtId="0" fontId="19" fillId="0" borderId="2" xfId="0" applyFont="1" applyFill="1" applyBorder="1"/>
    <xf numFmtId="0" fontId="38" fillId="0" borderId="2" xfId="0" applyFont="1" applyFill="1" applyBorder="1"/>
    <xf numFmtId="0" fontId="38" fillId="0" borderId="71" xfId="0" applyFont="1" applyFill="1" applyBorder="1"/>
    <xf numFmtId="0" fontId="11" fillId="0" borderId="3" xfId="0" applyFont="1" applyBorder="1"/>
    <xf numFmtId="0" fontId="5" fillId="0" borderId="2" xfId="0" applyFont="1" applyFill="1" applyBorder="1"/>
    <xf numFmtId="0" fontId="38" fillId="0" borderId="3" xfId="0" applyFont="1" applyBorder="1"/>
    <xf numFmtId="0" fontId="11" fillId="0" borderId="2" xfId="0" applyFont="1" applyFill="1" applyBorder="1"/>
    <xf numFmtId="0" fontId="11" fillId="0" borderId="3" xfId="0" applyFont="1" applyFill="1" applyBorder="1"/>
    <xf numFmtId="0" fontId="5" fillId="0" borderId="70" xfId="0" applyFont="1" applyBorder="1"/>
    <xf numFmtId="0" fontId="5" fillId="0" borderId="71" xfId="0" applyFont="1" applyBorder="1"/>
    <xf numFmtId="169" fontId="5" fillId="0" borderId="76" xfId="0" applyNumberFormat="1" applyFont="1" applyFill="1" applyBorder="1"/>
    <xf numFmtId="169" fontId="5" fillId="0" borderId="5" xfId="0" applyNumberFormat="1" applyFont="1" applyFill="1" applyBorder="1"/>
    <xf numFmtId="169" fontId="19" fillId="0" borderId="5" xfId="0" applyNumberFormat="1" applyFont="1" applyFill="1" applyBorder="1" applyAlignment="1">
      <alignment horizontal="right"/>
    </xf>
    <xf numFmtId="169" fontId="19" fillId="0" borderId="79" xfId="0" applyNumberFormat="1" applyFont="1" applyFill="1" applyBorder="1" applyAlignment="1">
      <alignment horizontal="right"/>
    </xf>
    <xf numFmtId="164" fontId="19" fillId="0" borderId="70" xfId="0" applyNumberFormat="1" applyFont="1" applyBorder="1" applyAlignment="1">
      <alignment wrapText="1"/>
    </xf>
    <xf numFmtId="164" fontId="19" fillId="0" borderId="2" xfId="0" applyNumberFormat="1" applyFont="1" applyBorder="1" applyAlignment="1">
      <alignment wrapText="1"/>
    </xf>
    <xf numFmtId="164" fontId="5" fillId="0" borderId="2" xfId="0" applyNumberFormat="1" applyFont="1" applyBorder="1"/>
    <xf numFmtId="0" fontId="6" fillId="0" borderId="3" xfId="0" applyFont="1" applyBorder="1"/>
    <xf numFmtId="0" fontId="5" fillId="0" borderId="3" xfId="0" applyFont="1" applyBorder="1"/>
    <xf numFmtId="0" fontId="5" fillId="0" borderId="41" xfId="0" applyFont="1" applyFill="1" applyBorder="1"/>
    <xf numFmtId="0" fontId="3" fillId="0" borderId="43" xfId="0" applyFont="1" applyBorder="1"/>
    <xf numFmtId="164" fontId="3" fillId="0" borderId="5" xfId="0" applyNumberFormat="1" applyFont="1" applyBorder="1"/>
    <xf numFmtId="164" fontId="3" fillId="0" borderId="43" xfId="0" applyNumberFormat="1" applyFont="1" applyFill="1" applyBorder="1"/>
    <xf numFmtId="164" fontId="3" fillId="0" borderId="38" xfId="0" applyNumberFormat="1" applyFont="1" applyFill="1" applyBorder="1"/>
    <xf numFmtId="164" fontId="3" fillId="0" borderId="13" xfId="0" applyNumberFormat="1" applyFont="1" applyBorder="1"/>
    <xf numFmtId="164" fontId="3" fillId="0" borderId="5" xfId="0" applyNumberFormat="1" applyFont="1" applyFill="1" applyBorder="1"/>
    <xf numFmtId="164" fontId="3" fillId="0" borderId="72" xfId="0" applyNumberFormat="1" applyFont="1" applyFill="1" applyBorder="1"/>
    <xf numFmtId="164" fontId="3" fillId="0" borderId="17" xfId="0" applyNumberFormat="1" applyFont="1" applyBorder="1"/>
    <xf numFmtId="164" fontId="3" fillId="0" borderId="0" xfId="0" applyNumberFormat="1" applyFont="1" applyFill="1" applyBorder="1"/>
    <xf numFmtId="164" fontId="3" fillId="0" borderId="19" xfId="0" applyNumberFormat="1" applyFont="1" applyBorder="1"/>
    <xf numFmtId="0" fontId="39" fillId="0" borderId="31" xfId="0" applyFont="1" applyBorder="1" applyAlignment="1">
      <alignment vertical="center"/>
    </xf>
    <xf numFmtId="0" fontId="39" fillId="0" borderId="33" xfId="0" applyFont="1" applyBorder="1" applyAlignment="1">
      <alignment vertical="center"/>
    </xf>
    <xf numFmtId="0" fontId="39" fillId="2" borderId="16" xfId="0" applyFont="1" applyFill="1" applyBorder="1" applyAlignment="1">
      <alignment vertical="center" wrapText="1"/>
    </xf>
    <xf numFmtId="0" fontId="57" fillId="0" borderId="0" xfId="0" applyFont="1"/>
    <xf numFmtId="164" fontId="58" fillId="2" borderId="0" xfId="0" applyNumberFormat="1" applyFont="1" applyFill="1"/>
    <xf numFmtId="164" fontId="60" fillId="2" borderId="1" xfId="0" applyNumberFormat="1" applyFont="1" applyFill="1" applyBorder="1"/>
    <xf numFmtId="166" fontId="60" fillId="2" borderId="8" xfId="0" applyNumberFormat="1" applyFont="1" applyFill="1" applyBorder="1"/>
    <xf numFmtId="166" fontId="5" fillId="0" borderId="0" xfId="0" applyNumberFormat="1" applyFont="1" applyFill="1"/>
    <xf numFmtId="164" fontId="5" fillId="0" borderId="0" xfId="0" applyNumberFormat="1" applyFont="1"/>
    <xf numFmtId="0" fontId="11" fillId="2" borderId="4" xfId="0" applyFont="1" applyFill="1" applyBorder="1"/>
    <xf numFmtId="0" fontId="12" fillId="2" borderId="10" xfId="0" applyFont="1" applyFill="1" applyBorder="1"/>
    <xf numFmtId="166" fontId="11" fillId="2" borderId="0" xfId="0" applyNumberFormat="1" applyFont="1" applyFill="1"/>
    <xf numFmtId="164" fontId="59" fillId="2" borderId="0" xfId="0" applyNumberFormat="1" applyFont="1" applyFill="1"/>
    <xf numFmtId="168" fontId="3" fillId="0" borderId="2" xfId="0" applyNumberFormat="1" applyFont="1" applyBorder="1"/>
    <xf numFmtId="168" fontId="3" fillId="0" borderId="40" xfId="0" applyNumberFormat="1" applyFont="1" applyBorder="1"/>
    <xf numFmtId="164" fontId="61" fillId="0" borderId="0" xfId="0" applyNumberFormat="1" applyFont="1"/>
    <xf numFmtId="0" fontId="61" fillId="2" borderId="16" xfId="0" applyFont="1" applyFill="1" applyBorder="1"/>
    <xf numFmtId="0" fontId="11" fillId="2" borderId="0" xfId="0" applyFont="1" applyFill="1" applyBorder="1"/>
    <xf numFmtId="164" fontId="61" fillId="2" borderId="17" xfId="0" applyNumberFormat="1" applyFont="1" applyFill="1" applyBorder="1"/>
    <xf numFmtId="166" fontId="12" fillId="2" borderId="1" xfId="0" applyNumberFormat="1" applyFont="1" applyFill="1" applyBorder="1"/>
    <xf numFmtId="166" fontId="11" fillId="0" borderId="34" xfId="0" applyNumberFormat="1" applyFont="1" applyBorder="1" applyAlignment="1">
      <alignment vertical="center" wrapText="1"/>
    </xf>
    <xf numFmtId="9" fontId="11" fillId="0" borderId="34" xfId="0" applyNumberFormat="1" applyFont="1" applyBorder="1" applyAlignment="1">
      <alignment vertical="center" wrapText="1"/>
    </xf>
    <xf numFmtId="164" fontId="11" fillId="0" borderId="34" xfId="0" applyNumberFormat="1" applyFont="1" applyBorder="1" applyAlignment="1">
      <alignment vertical="center" wrapText="1"/>
    </xf>
    <xf numFmtId="9" fontId="11" fillId="0" borderId="35" xfId="0" applyNumberFormat="1" applyFont="1" applyBorder="1" applyAlignment="1">
      <alignment vertical="center" wrapText="1"/>
    </xf>
    <xf numFmtId="164" fontId="11" fillId="0" borderId="32" xfId="0" applyNumberFormat="1" applyFont="1" applyBorder="1" applyAlignment="1">
      <alignment vertical="center"/>
    </xf>
    <xf numFmtId="164" fontId="45" fillId="0" borderId="32" xfId="0" applyNumberFormat="1" applyFont="1" applyBorder="1" applyAlignment="1">
      <alignment vertical="center" wrapText="1"/>
    </xf>
    <xf numFmtId="164" fontId="11" fillId="0" borderId="32" xfId="0" applyNumberFormat="1" applyFont="1" applyBorder="1" applyAlignment="1">
      <alignment vertical="center" wrapText="1"/>
    </xf>
    <xf numFmtId="164" fontId="12" fillId="0" borderId="32" xfId="0" applyNumberFormat="1" applyFont="1" applyBorder="1" applyAlignment="1">
      <alignment vertical="center"/>
    </xf>
    <xf numFmtId="164" fontId="12" fillId="0" borderId="35" xfId="0" applyNumberFormat="1" applyFont="1" applyBorder="1" applyAlignment="1">
      <alignment vertical="center"/>
    </xf>
    <xf numFmtId="0" fontId="54" fillId="0" borderId="0" xfId="0" applyFont="1" applyAlignment="1">
      <alignment horizontal="left" vertical="top" wrapText="1"/>
    </xf>
    <xf numFmtId="0" fontId="12" fillId="0" borderId="28" xfId="0" applyFont="1" applyBorder="1" applyAlignment="1">
      <alignment vertical="center" wrapText="1"/>
    </xf>
    <xf numFmtId="0" fontId="12" fillId="0" borderId="29" xfId="0" applyFont="1" applyBorder="1" applyAlignment="1">
      <alignment vertical="center" wrapText="1"/>
    </xf>
    <xf numFmtId="0" fontId="7" fillId="0" borderId="0" xfId="0" applyFont="1" applyAlignment="1">
      <alignment horizontal="left" wrapText="1"/>
    </xf>
    <xf numFmtId="0" fontId="54" fillId="0" borderId="0" xfId="0" applyFont="1" applyAlignment="1">
      <alignment wrapText="1"/>
    </xf>
    <xf numFmtId="0" fontId="0" fillId="0" borderId="0" xfId="0" applyFill="1" applyAlignment="1">
      <alignment wrapText="1"/>
    </xf>
    <xf numFmtId="3" fontId="22" fillId="3" borderId="49" xfId="4" applyNumberFormat="1" applyFont="1" applyFill="1" applyBorder="1" applyAlignment="1">
      <alignment horizontal="left" vertical="center"/>
    </xf>
  </cellXfs>
  <cellStyles count="18">
    <cellStyle name="Comma 2" xfId="9"/>
    <cellStyle name="Comma 2 2" xfId="17"/>
    <cellStyle name="Comma 3" xfId="14"/>
    <cellStyle name="Comma 4" xfId="16"/>
    <cellStyle name="Heading 1" xfId="2" builtinId="16"/>
    <cellStyle name="Normal" xfId="0" builtinId="0"/>
    <cellStyle name="Normal 2" xfId="12"/>
    <cellStyle name="Normal 2 2" xfId="15"/>
    <cellStyle name="Normal 3" xfId="11"/>
    <cellStyle name="Normal 4" xfId="8"/>
    <cellStyle name="Normal 6" xfId="10"/>
    <cellStyle name="Normal 8" xfId="13"/>
    <cellStyle name="Normal_PESA 2008 Chapter 9 Tables (Web)" xfId="4"/>
    <cellStyle name="Percent 2" xfId="7"/>
    <cellStyle name="Table Header" xfId="5"/>
    <cellStyle name="Table Heading 1" xfId="1"/>
    <cellStyle name="Table Total Millions" xfId="6"/>
    <cellStyle name="Table Units" xfId="3"/>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Newton, Sarah - HMT" id="{F08E93FC-D43E-45A2-B7C4-A154FF63577A}" userId="S::Sarah.Newton@hmtreasury.gov.uk::f4e8eaaa-b8ef-4d7c-a2ab-d353dcdc33f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10"/>
  <sheetViews>
    <sheetView workbookViewId="0">
      <selection activeCell="J5" sqref="J5"/>
    </sheetView>
  </sheetViews>
  <sheetFormatPr defaultRowHeight="14.5"/>
  <cols>
    <col min="2" max="2" width="22" customWidth="1"/>
    <col min="3" max="5" width="14.81640625" customWidth="1"/>
    <col min="6" max="6" width="15.7265625" customWidth="1"/>
    <col min="7" max="7" width="14.81640625" customWidth="1"/>
  </cols>
  <sheetData>
    <row r="2" spans="2:7" ht="18">
      <c r="B2" s="52" t="s">
        <v>11</v>
      </c>
    </row>
    <row r="3" spans="2:7" ht="15" thickBot="1"/>
    <row r="4" spans="2:7" ht="31.5" customHeight="1">
      <c r="B4" s="438" t="s">
        <v>0</v>
      </c>
      <c r="C4" s="439"/>
      <c r="D4" s="439" t="s">
        <v>386</v>
      </c>
      <c r="E4" s="439"/>
      <c r="F4" s="439" t="s">
        <v>611</v>
      </c>
      <c r="G4" s="439"/>
    </row>
    <row r="5" spans="2:7" ht="42">
      <c r="B5" s="49" t="s">
        <v>1</v>
      </c>
      <c r="C5" s="48" t="s">
        <v>385</v>
      </c>
      <c r="D5" s="48" t="s">
        <v>2</v>
      </c>
      <c r="E5" s="48" t="s">
        <v>3</v>
      </c>
      <c r="F5" s="48" t="s">
        <v>2</v>
      </c>
      <c r="G5" s="50" t="s">
        <v>3</v>
      </c>
    </row>
    <row r="6" spans="2:7" ht="42.5" thickBot="1">
      <c r="B6" s="51" t="s">
        <v>12</v>
      </c>
      <c r="C6" s="428">
        <f>'3.3 (a) Cash Grant'!C36</f>
        <v>20791.153052472</v>
      </c>
      <c r="D6" s="428">
        <f>C6-16430.5890610784</f>
        <v>4360.5639913935993</v>
      </c>
      <c r="E6" s="429">
        <f>D6/C6</f>
        <v>0.20973170561481402</v>
      </c>
      <c r="F6" s="430">
        <f>C6-13848.6334865</f>
        <v>6942.5195659719993</v>
      </c>
      <c r="G6" s="431">
        <f>F6/C6</f>
        <v>0.33391700539410712</v>
      </c>
    </row>
    <row r="8" spans="2:7" ht="67.5" customHeight="1">
      <c r="B8" s="437" t="s">
        <v>640</v>
      </c>
      <c r="C8" s="437"/>
      <c r="D8" s="437"/>
      <c r="E8" s="437"/>
      <c r="F8" s="437"/>
      <c r="G8" s="437"/>
    </row>
    <row r="9" spans="2:7" ht="39" customHeight="1">
      <c r="B9" s="437" t="s">
        <v>653</v>
      </c>
      <c r="C9" s="437"/>
      <c r="D9" s="437"/>
      <c r="E9" s="437"/>
      <c r="F9" s="437"/>
      <c r="G9" s="437"/>
    </row>
    <row r="10" spans="2:7">
      <c r="B10" s="437" t="s">
        <v>650</v>
      </c>
      <c r="C10" s="437"/>
      <c r="D10" s="437"/>
      <c r="E10" s="437"/>
      <c r="F10" s="437"/>
      <c r="G10" s="437"/>
    </row>
  </sheetData>
  <mergeCells count="6">
    <mergeCell ref="B9:G9"/>
    <mergeCell ref="B10:G10"/>
    <mergeCell ref="B4:C4"/>
    <mergeCell ref="D4:E4"/>
    <mergeCell ref="F4:G4"/>
    <mergeCell ref="B8:G8"/>
  </mergeCells>
  <pageMargins left="0.7" right="0.7" top="0.75" bottom="0.75" header="0.3" footer="0.3"/>
  <pageSetup paperSize="9" scale="9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9"/>
  <sheetViews>
    <sheetView topLeftCell="A25" zoomScaleNormal="100" zoomScaleSheetLayoutView="100" workbookViewId="0">
      <selection activeCell="B18" sqref="B18"/>
    </sheetView>
  </sheetViews>
  <sheetFormatPr defaultColWidth="9.08984375" defaultRowHeight="14"/>
  <cols>
    <col min="1" max="1" width="4.36328125" style="1" customWidth="1"/>
    <col min="2" max="2" width="72.36328125" style="1" customWidth="1"/>
    <col min="3" max="3" width="14.08984375" style="1" customWidth="1"/>
    <col min="4" max="4" width="2.36328125" style="1" customWidth="1"/>
    <col min="5" max="5" width="24.7265625" style="1" bestFit="1" customWidth="1"/>
    <col min="6" max="6" width="24.6328125" style="1" customWidth="1"/>
    <col min="7" max="7" width="9.08984375" style="1"/>
    <col min="8" max="8" width="44.26953125" style="1" bestFit="1" customWidth="1"/>
    <col min="9" max="16384" width="9.08984375" style="1"/>
  </cols>
  <sheetData>
    <row r="1" spans="2:11" ht="14.5">
      <c r="H1" s="65"/>
      <c r="I1" s="66"/>
    </row>
    <row r="2" spans="2:11" ht="18">
      <c r="B2" s="4" t="s">
        <v>16</v>
      </c>
      <c r="H2" s="65"/>
      <c r="I2" s="69"/>
    </row>
    <row r="3" spans="2:11" ht="15" thickBot="1">
      <c r="H3" s="65"/>
      <c r="I3" s="66"/>
    </row>
    <row r="4" spans="2:11" ht="14.5">
      <c r="B4" s="38" t="s">
        <v>17</v>
      </c>
      <c r="C4" s="39" t="s">
        <v>18</v>
      </c>
      <c r="D4" s="39"/>
      <c r="E4" s="40" t="s">
        <v>19</v>
      </c>
      <c r="H4" s="65"/>
      <c r="I4" s="69"/>
    </row>
    <row r="5" spans="2:11" ht="14.5">
      <c r="B5" s="76" t="s">
        <v>20</v>
      </c>
      <c r="C5" s="314">
        <f>SUM('3.4 (a) BarnettResource Changes'!I296,'3.4 (b) Barnett Capital Changes'!H195)</f>
        <v>23272.427052472005</v>
      </c>
      <c r="D5" s="5"/>
      <c r="E5" s="14" t="s">
        <v>21</v>
      </c>
      <c r="F5" s="415"/>
      <c r="H5" s="65"/>
      <c r="I5" s="66"/>
    </row>
    <row r="6" spans="2:11" ht="14.5">
      <c r="B6" s="76" t="s">
        <v>22</v>
      </c>
      <c r="C6" s="365">
        <v>1219.7950000000001</v>
      </c>
      <c r="D6" s="5"/>
      <c r="E6" s="14" t="s">
        <v>21</v>
      </c>
      <c r="F6" s="415"/>
      <c r="H6" s="70"/>
      <c r="I6" s="71"/>
    </row>
    <row r="7" spans="2:11">
      <c r="B7" s="76" t="s">
        <v>23</v>
      </c>
      <c r="C7" s="364">
        <f>-C17-C19</f>
        <v>2374.3119999999999</v>
      </c>
      <c r="D7" s="5"/>
      <c r="E7" s="14"/>
      <c r="F7" s="265"/>
    </row>
    <row r="8" spans="2:11" ht="14.5">
      <c r="B8" s="77" t="s">
        <v>24</v>
      </c>
      <c r="C8" s="42">
        <f>-C20</f>
        <v>125</v>
      </c>
      <c r="D8" s="42"/>
      <c r="E8" s="14"/>
      <c r="F8" s="415"/>
      <c r="H8" s="70"/>
      <c r="I8" s="68"/>
    </row>
    <row r="9" spans="2:11" ht="14.5">
      <c r="B9" s="76" t="s">
        <v>25</v>
      </c>
      <c r="C9" s="5">
        <v>804</v>
      </c>
      <c r="D9" s="5"/>
      <c r="E9" s="14" t="s">
        <v>21</v>
      </c>
      <c r="F9" s="415"/>
      <c r="H9" s="65"/>
      <c r="I9" s="67"/>
      <c r="K9"/>
    </row>
    <row r="10" spans="2:11" ht="15" thickBot="1">
      <c r="B10" s="30" t="s">
        <v>26</v>
      </c>
      <c r="C10" s="367">
        <f>SUM(C5:C9)</f>
        <v>27795.534052472001</v>
      </c>
      <c r="D10" s="31"/>
      <c r="E10" s="43"/>
      <c r="F10" s="273"/>
      <c r="H10" s="65"/>
      <c r="I10" s="69"/>
    </row>
    <row r="11" spans="2:11" ht="14.5">
      <c r="B11" s="12" t="s">
        <v>27</v>
      </c>
      <c r="C11" s="13"/>
      <c r="D11" s="13"/>
      <c r="E11" s="72"/>
      <c r="H11" s="65"/>
      <c r="I11" s="69"/>
    </row>
    <row r="12" spans="2:11" ht="14.5">
      <c r="B12" s="73" t="s">
        <v>28</v>
      </c>
      <c r="C12" s="5"/>
      <c r="D12" s="5"/>
      <c r="E12" s="14"/>
      <c r="H12" s="65"/>
      <c r="I12" s="69"/>
    </row>
    <row r="13" spans="2:11" ht="14.5">
      <c r="B13" s="74" t="s">
        <v>29</v>
      </c>
      <c r="C13" s="5">
        <v>-88.8</v>
      </c>
      <c r="D13" s="5"/>
      <c r="E13" s="14"/>
    </row>
    <row r="14" spans="2:11" ht="14.5">
      <c r="B14" s="75" t="s">
        <v>30</v>
      </c>
      <c r="C14" s="5">
        <v>-6.0780000000000003</v>
      </c>
      <c r="D14" s="5"/>
      <c r="E14" s="14"/>
      <c r="H14" s="65"/>
    </row>
    <row r="15" spans="2:11" ht="15" thickBot="1">
      <c r="B15" s="30" t="s">
        <v>31</v>
      </c>
      <c r="C15" s="367">
        <f>SUM(C13:C14)</f>
        <v>-94.878</v>
      </c>
      <c r="D15" s="31"/>
      <c r="E15" s="43"/>
      <c r="H15" s="65"/>
      <c r="I15" s="67"/>
    </row>
    <row r="16" spans="2:11" ht="14.5">
      <c r="B16" s="73" t="s">
        <v>32</v>
      </c>
      <c r="C16" s="5"/>
      <c r="D16" s="5"/>
      <c r="E16" s="14"/>
      <c r="H16" s="65"/>
      <c r="I16" s="66"/>
      <c r="J16" s="68"/>
    </row>
    <row r="17" spans="2:10" ht="14.5">
      <c r="B17" s="75" t="s">
        <v>33</v>
      </c>
      <c r="C17" s="365">
        <v>-204.64400000000001</v>
      </c>
      <c r="D17" s="5"/>
      <c r="E17" s="14" t="s">
        <v>21</v>
      </c>
      <c r="F17" s="273"/>
      <c r="H17" s="65"/>
      <c r="I17" s="69"/>
      <c r="J17" s="68"/>
    </row>
    <row r="18" spans="2:10" ht="14.5">
      <c r="B18" s="75" t="s">
        <v>34</v>
      </c>
      <c r="C18" s="364">
        <v>2.3620000000000001</v>
      </c>
      <c r="D18" s="5"/>
      <c r="E18" s="14" t="s">
        <v>21</v>
      </c>
      <c r="F18" s="265"/>
      <c r="H18" s="65"/>
      <c r="I18" s="69"/>
      <c r="J18" s="68"/>
    </row>
    <row r="19" spans="2:10" ht="14.5">
      <c r="B19" s="75" t="s">
        <v>35</v>
      </c>
      <c r="C19" s="314">
        <v>-2169.6680000000001</v>
      </c>
      <c r="D19" s="5"/>
      <c r="E19" s="14" t="s">
        <v>21</v>
      </c>
      <c r="H19" s="65"/>
      <c r="I19" s="69"/>
      <c r="J19" s="68"/>
    </row>
    <row r="20" spans="2:10" ht="14.5">
      <c r="B20" s="75" t="s">
        <v>36</v>
      </c>
      <c r="C20" s="5">
        <v>-125</v>
      </c>
      <c r="D20" s="5"/>
      <c r="E20" s="14" t="s">
        <v>21</v>
      </c>
      <c r="H20" s="65"/>
      <c r="I20" s="69"/>
      <c r="J20" s="68"/>
    </row>
    <row r="21" spans="2:10" ht="15" thickBot="1">
      <c r="B21" s="30" t="s">
        <v>31</v>
      </c>
      <c r="C21" s="31">
        <f>SUM(C17:C20)</f>
        <v>-2496.9500000000003</v>
      </c>
      <c r="D21" s="31"/>
      <c r="E21" s="43"/>
      <c r="H21"/>
      <c r="I21"/>
      <c r="J21" s="68"/>
    </row>
    <row r="22" spans="2:10" ht="14.5">
      <c r="B22" s="73" t="s">
        <v>37</v>
      </c>
      <c r="C22" s="5"/>
      <c r="D22" s="5"/>
      <c r="E22" s="14"/>
      <c r="H22" s="65"/>
      <c r="I22" s="67"/>
      <c r="J22" s="68"/>
    </row>
    <row r="23" spans="2:10" ht="14.5">
      <c r="B23" s="74" t="s">
        <v>38</v>
      </c>
      <c r="C23" s="314">
        <v>-1537.0129999999999</v>
      </c>
      <c r="D23" s="5"/>
      <c r="E23" s="14"/>
      <c r="H23" s="65"/>
      <c r="I23" s="69"/>
    </row>
    <row r="24" spans="2:10" ht="14.5">
      <c r="B24" s="74" t="s">
        <v>39</v>
      </c>
      <c r="C24" s="314">
        <v>-483.36399999999998</v>
      </c>
      <c r="D24" s="5"/>
      <c r="E24" s="14"/>
      <c r="H24" s="65"/>
      <c r="I24" s="69"/>
    </row>
    <row r="25" spans="2:10" ht="15" thickBot="1">
      <c r="B25" s="30" t="s">
        <v>31</v>
      </c>
      <c r="C25" s="31">
        <f>SUM(C23:C24)</f>
        <v>-2020.377</v>
      </c>
      <c r="D25" s="31"/>
      <c r="E25" s="43"/>
      <c r="H25" s="62"/>
      <c r="I25" s="63"/>
    </row>
    <row r="26" spans="2:10" ht="14.5">
      <c r="B26" s="12" t="s">
        <v>40</v>
      </c>
      <c r="C26" s="13"/>
      <c r="D26" s="13"/>
      <c r="E26" s="72"/>
      <c r="H26" s="62"/>
      <c r="I26" s="63"/>
    </row>
    <row r="27" spans="2:10" ht="14.5">
      <c r="B27" s="73" t="s">
        <v>41</v>
      </c>
      <c r="C27" s="5"/>
      <c r="D27" s="5"/>
      <c r="E27" s="14"/>
      <c r="H27"/>
      <c r="I27"/>
    </row>
    <row r="28" spans="2:10" ht="14.5">
      <c r="B28" s="75" t="s">
        <v>42</v>
      </c>
      <c r="C28" s="314">
        <v>-1112.4939999999999</v>
      </c>
      <c r="D28" s="5"/>
      <c r="E28" s="14"/>
      <c r="H28" s="62"/>
      <c r="I28"/>
    </row>
    <row r="29" spans="2:10" ht="14.5">
      <c r="B29" s="74" t="s">
        <v>43</v>
      </c>
      <c r="C29" s="314">
        <v>-1279.682</v>
      </c>
      <c r="D29" s="5"/>
      <c r="E29" s="14"/>
      <c r="H29" s="65"/>
      <c r="I29" s="66"/>
    </row>
    <row r="30" spans="2:10" ht="15.75" customHeight="1" thickBot="1">
      <c r="B30" s="30" t="s">
        <v>31</v>
      </c>
      <c r="C30" s="31">
        <f>SUM(C28:C29)</f>
        <v>-2392.1759999999999</v>
      </c>
      <c r="D30" s="31"/>
      <c r="E30" s="43"/>
      <c r="H30" s="65"/>
      <c r="I30" s="66"/>
    </row>
    <row r="31" spans="2:10">
      <c r="B31" s="73" t="s">
        <v>44</v>
      </c>
      <c r="C31" s="5"/>
      <c r="D31" s="5"/>
      <c r="E31" s="14"/>
    </row>
    <row r="32" spans="2:10" ht="14.5">
      <c r="B32" s="75" t="s">
        <v>45</v>
      </c>
      <c r="C32" s="5">
        <v>0</v>
      </c>
      <c r="D32" s="5"/>
      <c r="E32" s="14"/>
      <c r="H32" s="64"/>
      <c r="I32"/>
    </row>
    <row r="33" spans="2:9" ht="14.5">
      <c r="B33" s="74" t="s">
        <v>46</v>
      </c>
      <c r="C33" s="5">
        <v>0</v>
      </c>
      <c r="D33" s="5"/>
      <c r="E33" s="14"/>
      <c r="H33"/>
      <c r="I33" s="61"/>
    </row>
    <row r="34" spans="2:9" ht="14.5">
      <c r="B34" s="74" t="s">
        <v>47</v>
      </c>
      <c r="C34" s="5">
        <v>0</v>
      </c>
      <c r="D34" s="5"/>
      <c r="E34" s="14"/>
      <c r="H34"/>
      <c r="I34" s="61"/>
    </row>
    <row r="35" spans="2:9" ht="15" thickBot="1">
      <c r="B35" s="28" t="s">
        <v>31</v>
      </c>
      <c r="C35" s="266">
        <f>SUM(C32:C34)</f>
        <v>0</v>
      </c>
      <c r="D35" s="266"/>
      <c r="E35" s="267"/>
      <c r="H35"/>
      <c r="I35" s="61"/>
    </row>
    <row r="36" spans="2:9" ht="15" thickBot="1">
      <c r="B36" s="268" t="s">
        <v>48</v>
      </c>
      <c r="C36" s="366">
        <f>C10+C15+C30+C21+C25+C35</f>
        <v>20791.153052472</v>
      </c>
      <c r="D36" s="269"/>
      <c r="E36" s="270"/>
      <c r="H36"/>
      <c r="I36"/>
    </row>
    <row r="38" spans="2:9" ht="14.5">
      <c r="C38" s="273"/>
      <c r="H38"/>
      <c r="I38"/>
    </row>
    <row r="39" spans="2:9">
      <c r="C39" s="372"/>
    </row>
  </sheetData>
  <pageMargins left="0.7" right="0.7" top="0.75" bottom="0.75" header="0.3" footer="0.3"/>
  <pageSetup paperSize="9" scale="7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2"/>
  <sheetViews>
    <sheetView topLeftCell="A13" zoomScaleNormal="115" zoomScaleSheetLayoutView="115" workbookViewId="0">
      <selection activeCell="D28" sqref="D28"/>
    </sheetView>
  </sheetViews>
  <sheetFormatPr defaultColWidth="9.08984375" defaultRowHeight="14.5"/>
  <cols>
    <col min="1" max="1" width="9.08984375" style="1"/>
    <col min="2" max="2" width="39.26953125" style="1" customWidth="1"/>
    <col min="3" max="3" width="13.6328125" style="1" customWidth="1"/>
    <col min="4" max="4" width="2.08984375" customWidth="1"/>
    <col min="5" max="5" width="66.26953125" style="1" customWidth="1"/>
    <col min="6" max="9" width="9.08984375" style="1"/>
    <col min="10" max="10" width="9.08984375" style="1" customWidth="1"/>
    <col min="11" max="16384" width="9.08984375" style="1"/>
  </cols>
  <sheetData>
    <row r="2" spans="2:10" ht="33.75" customHeight="1">
      <c r="B2" s="440" t="s">
        <v>49</v>
      </c>
      <c r="C2" s="440"/>
      <c r="D2" s="440"/>
      <c r="E2" s="440"/>
      <c r="F2" s="4"/>
      <c r="G2" s="4"/>
      <c r="H2" s="4"/>
      <c r="I2" s="4"/>
      <c r="J2" s="4"/>
    </row>
    <row r="3" spans="2:10" ht="15" thickBot="1">
      <c r="B3" s="2"/>
    </row>
    <row r="4" spans="2:10" ht="14">
      <c r="B4" s="7" t="s">
        <v>50</v>
      </c>
      <c r="C4" s="8"/>
      <c r="D4" s="8"/>
      <c r="E4" s="9"/>
    </row>
    <row r="5" spans="2:10">
      <c r="B5" s="24" t="s">
        <v>51</v>
      </c>
      <c r="C5" s="18" t="s">
        <v>8</v>
      </c>
      <c r="D5" s="19"/>
      <c r="E5" s="25" t="s">
        <v>19</v>
      </c>
    </row>
    <row r="6" spans="2:10">
      <c r="B6" s="45" t="s">
        <v>52</v>
      </c>
      <c r="C6" s="368">
        <f>C7+C8+C9</f>
        <v>20459.502084524451</v>
      </c>
      <c r="D6" s="6"/>
      <c r="E6" s="14" t="s">
        <v>53</v>
      </c>
      <c r="H6" s="3"/>
    </row>
    <row r="7" spans="2:10" ht="14">
      <c r="B7" s="46" t="s">
        <v>54</v>
      </c>
      <c r="C7" s="314">
        <f>'3.4 (a) BarnettResource Changes'!F296</f>
        <v>18922.488299032306</v>
      </c>
      <c r="D7" s="16"/>
      <c r="E7" s="14" t="s">
        <v>656</v>
      </c>
      <c r="H7" s="3"/>
      <c r="I7" s="242"/>
    </row>
    <row r="8" spans="2:10">
      <c r="B8" s="46" t="s">
        <v>55</v>
      </c>
      <c r="C8" s="314">
        <f>'3.4 (a) BarnettResource Changes'!G296</f>
        <v>568.60733793478744</v>
      </c>
      <c r="D8" s="6"/>
      <c r="E8" s="14" t="s">
        <v>656</v>
      </c>
      <c r="H8" s="3"/>
      <c r="I8" s="199"/>
    </row>
    <row r="9" spans="2:10">
      <c r="B9" s="47" t="s">
        <v>56</v>
      </c>
      <c r="C9" s="315">
        <f>'3.4 (a) BarnettResource Changes'!H296</f>
        <v>968.40644755735616</v>
      </c>
      <c r="D9" s="19"/>
      <c r="E9" s="34" t="s">
        <v>656</v>
      </c>
      <c r="H9" s="3"/>
    </row>
    <row r="10" spans="2:10" ht="19" customHeight="1">
      <c r="B10" s="45" t="s">
        <v>57</v>
      </c>
      <c r="C10" s="368">
        <f>C11+C12</f>
        <v>2812.9249679475561</v>
      </c>
      <c r="D10" s="6"/>
      <c r="E10" s="14"/>
      <c r="H10" s="3"/>
    </row>
    <row r="11" spans="2:10">
      <c r="B11" s="15" t="s">
        <v>58</v>
      </c>
      <c r="C11" s="314">
        <f>'3.4 (b) Barnett Capital Changes'!F195</f>
        <v>2473.6993740836933</v>
      </c>
      <c r="D11" s="6"/>
      <c r="E11" s="14" t="s">
        <v>656</v>
      </c>
      <c r="F11" s="3"/>
      <c r="H11" s="3"/>
    </row>
    <row r="12" spans="2:10">
      <c r="B12" s="33" t="s">
        <v>59</v>
      </c>
      <c r="C12" s="315">
        <f>'3.4 (b) Barnett Capital Changes'!G195</f>
        <v>339.22559386386268</v>
      </c>
      <c r="D12" s="19"/>
      <c r="E12" s="34" t="s">
        <v>656</v>
      </c>
      <c r="F12" s="3"/>
      <c r="H12" s="3"/>
    </row>
    <row r="13" spans="2:10" ht="15" thickBot="1">
      <c r="B13" s="10" t="s">
        <v>60</v>
      </c>
      <c r="C13" s="369">
        <f>C10+C6</f>
        <v>23272.427052472005</v>
      </c>
      <c r="D13" s="11"/>
      <c r="E13" s="35" t="s">
        <v>61</v>
      </c>
      <c r="F13" s="3"/>
      <c r="H13" s="3"/>
    </row>
    <row r="14" spans="2:10" ht="15" thickBot="1">
      <c r="F14" s="3"/>
      <c r="I14" s="3"/>
    </row>
    <row r="15" spans="2:10">
      <c r="B15" s="7" t="s">
        <v>62</v>
      </c>
      <c r="C15" s="21"/>
      <c r="D15" s="22"/>
      <c r="E15" s="23"/>
      <c r="F15" s="3"/>
      <c r="H15" s="2"/>
    </row>
    <row r="16" spans="2:10">
      <c r="B16" s="24" t="s">
        <v>51</v>
      </c>
      <c r="C16" s="18" t="s">
        <v>8</v>
      </c>
      <c r="D16" s="19"/>
      <c r="E16" s="25" t="s">
        <v>19</v>
      </c>
      <c r="F16" s="3"/>
    </row>
    <row r="17" spans="2:7">
      <c r="B17" s="41" t="s">
        <v>63</v>
      </c>
      <c r="C17" s="419">
        <v>815.97900000000004</v>
      </c>
      <c r="D17" s="6"/>
      <c r="E17" s="14" t="s">
        <v>654</v>
      </c>
      <c r="F17" s="3"/>
    </row>
    <row r="18" spans="2:7">
      <c r="B18" s="26" t="s">
        <v>64</v>
      </c>
      <c r="C18" s="412">
        <v>0</v>
      </c>
      <c r="D18" s="6"/>
      <c r="E18" s="14" t="s">
        <v>654</v>
      </c>
      <c r="F18" s="3"/>
    </row>
    <row r="19" spans="2:7">
      <c r="B19" s="26" t="s">
        <v>65</v>
      </c>
      <c r="C19" s="412">
        <v>0</v>
      </c>
      <c r="D19" s="6"/>
      <c r="E19" s="14" t="s">
        <v>654</v>
      </c>
      <c r="F19" s="3"/>
    </row>
    <row r="20" spans="2:7">
      <c r="B20" s="26" t="s">
        <v>66</v>
      </c>
      <c r="C20" s="412">
        <v>138.22499999999999</v>
      </c>
      <c r="D20" s="6"/>
      <c r="E20" s="14" t="s">
        <v>654</v>
      </c>
      <c r="F20" s="3"/>
    </row>
    <row r="21" spans="2:7">
      <c r="B21" s="26" t="s">
        <v>67</v>
      </c>
      <c r="C21" s="419">
        <f>1069.591-804</f>
        <v>265.59099999999989</v>
      </c>
      <c r="D21" s="6"/>
      <c r="E21" s="14" t="s">
        <v>655</v>
      </c>
      <c r="F21" s="3"/>
      <c r="G21" s="3"/>
    </row>
    <row r="22" spans="2:7">
      <c r="B22" s="44" t="s">
        <v>68</v>
      </c>
      <c r="C22" s="427">
        <f>SUM(C17:C21)</f>
        <v>1219.7950000000001</v>
      </c>
      <c r="D22" s="20"/>
      <c r="E22" s="27"/>
      <c r="F22" s="416"/>
    </row>
    <row r="23" spans="2:7">
      <c r="B23" s="28" t="s">
        <v>69</v>
      </c>
      <c r="C23" s="417"/>
      <c r="D23" s="17"/>
      <c r="E23" s="29"/>
    </row>
    <row r="24" spans="2:7">
      <c r="B24" s="24" t="s">
        <v>51</v>
      </c>
      <c r="C24" s="418" t="s">
        <v>8</v>
      </c>
      <c r="D24" s="19"/>
      <c r="E24" s="25" t="s">
        <v>19</v>
      </c>
    </row>
    <row r="25" spans="2:7">
      <c r="B25" s="424" t="s">
        <v>25</v>
      </c>
      <c r="C25" s="425">
        <v>804</v>
      </c>
      <c r="D25" s="6"/>
      <c r="E25" s="426" t="s">
        <v>654</v>
      </c>
    </row>
    <row r="26" spans="2:7">
      <c r="B26" s="26" t="s">
        <v>70</v>
      </c>
      <c r="C26" s="419">
        <v>176.45699999999999</v>
      </c>
      <c r="D26" s="6"/>
      <c r="E26" s="14" t="s">
        <v>654</v>
      </c>
    </row>
    <row r="27" spans="2:7">
      <c r="B27" s="26" t="s">
        <v>71</v>
      </c>
      <c r="C27" s="419">
        <v>28.187000000000001</v>
      </c>
      <c r="D27" s="6"/>
      <c r="E27" s="14" t="s">
        <v>654</v>
      </c>
    </row>
    <row r="28" spans="2:7">
      <c r="B28" s="26" t="s">
        <v>35</v>
      </c>
      <c r="C28" s="412">
        <f>'3.3 (a) Cash Grant'!C19*-1</f>
        <v>2169.6680000000001</v>
      </c>
      <c r="D28" s="6"/>
      <c r="E28" s="14" t="s">
        <v>654</v>
      </c>
    </row>
    <row r="29" spans="2:7">
      <c r="B29" s="26" t="s">
        <v>72</v>
      </c>
      <c r="C29" s="412">
        <f>'3.3 (a) Cash Grant'!C20*-1</f>
        <v>125</v>
      </c>
      <c r="D29" s="6"/>
      <c r="E29" s="14" t="s">
        <v>654</v>
      </c>
    </row>
    <row r="30" spans="2:7">
      <c r="B30" s="75" t="s">
        <v>34</v>
      </c>
      <c r="C30" s="420">
        <f>'3.3 (a) Cash Grant'!C18*-1</f>
        <v>-2.3620000000000001</v>
      </c>
      <c r="D30" s="6"/>
      <c r="E30" s="14" t="s">
        <v>654</v>
      </c>
    </row>
    <row r="31" spans="2:7">
      <c r="B31" s="44" t="s">
        <v>68</v>
      </c>
      <c r="C31" s="413">
        <f>SUM(C25:C30)</f>
        <v>3300.95</v>
      </c>
      <c r="D31" s="20"/>
      <c r="E31" s="36"/>
    </row>
    <row r="32" spans="2:7" ht="15" thickBot="1">
      <c r="B32" s="30" t="s">
        <v>73</v>
      </c>
      <c r="C32" s="414">
        <f>C22+C31</f>
        <v>4520.7449999999999</v>
      </c>
      <c r="D32" s="32"/>
      <c r="E32" s="37" t="s">
        <v>74</v>
      </c>
    </row>
  </sheetData>
  <mergeCells count="1">
    <mergeCell ref="B2:E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311"/>
  <sheetViews>
    <sheetView topLeftCell="B22" zoomScale="60" zoomScaleNormal="60" workbookViewId="0">
      <selection activeCell="D52" sqref="D52"/>
    </sheetView>
  </sheetViews>
  <sheetFormatPr defaultColWidth="9.08984375" defaultRowHeight="14"/>
  <cols>
    <col min="1" max="1" width="9.08984375" style="1"/>
    <col min="2" max="2" width="91.7265625" style="1" bestFit="1" customWidth="1"/>
    <col min="3" max="3" width="46" style="1" bestFit="1" customWidth="1"/>
    <col min="4" max="4" width="105.81640625" style="1" customWidth="1"/>
    <col min="5" max="5" width="12.7265625" style="1" bestFit="1" customWidth="1"/>
    <col min="6" max="6" width="35.6328125" style="1" bestFit="1" customWidth="1"/>
    <col min="7" max="9" width="18.36328125" style="1" customWidth="1"/>
    <col min="10" max="10" width="9.08984375" style="1" bestFit="1"/>
    <col min="11" max="11" width="47.26953125" style="1" bestFit="1" customWidth="1"/>
    <col min="12" max="12" width="33.26953125" style="1" bestFit="1" customWidth="1"/>
    <col min="13" max="16384" width="9.08984375" style="1"/>
  </cols>
  <sheetData>
    <row r="2" spans="2:12" ht="18">
      <c r="B2" s="4" t="s">
        <v>75</v>
      </c>
    </row>
    <row r="4" spans="2:12" ht="18.5" thickBot="1">
      <c r="B4" s="4" t="s">
        <v>76</v>
      </c>
      <c r="L4" s="228"/>
    </row>
    <row r="5" spans="2:12" ht="28.5">
      <c r="B5" s="275" t="s">
        <v>17</v>
      </c>
      <c r="C5" s="163"/>
      <c r="D5" s="163"/>
      <c r="E5" s="373" t="s">
        <v>639</v>
      </c>
      <c r="F5" s="276" t="s">
        <v>77</v>
      </c>
      <c r="G5" s="223" t="s">
        <v>78</v>
      </c>
      <c r="H5" s="223" t="s">
        <v>79</v>
      </c>
      <c r="I5" s="277" t="s">
        <v>80</v>
      </c>
      <c r="K5" s="293"/>
      <c r="L5" s="227"/>
    </row>
    <row r="6" spans="2:12">
      <c r="B6" s="183" t="s">
        <v>81</v>
      </c>
      <c r="C6" s="278"/>
      <c r="D6" s="278"/>
      <c r="E6" s="278"/>
      <c r="F6" s="258">
        <v>14843.20873874742</v>
      </c>
      <c r="G6" s="224">
        <v>516.13400000000001</v>
      </c>
      <c r="H6" s="224">
        <v>172.57939915</v>
      </c>
      <c r="I6" s="225">
        <f>SUM(F6:H6)</f>
        <v>15531.92213789742</v>
      </c>
    </row>
    <row r="7" spans="2:12">
      <c r="B7" s="284" t="s">
        <v>82</v>
      </c>
      <c r="C7" s="150" t="s">
        <v>83</v>
      </c>
      <c r="D7" s="79" t="s">
        <v>84</v>
      </c>
      <c r="E7" s="375"/>
      <c r="F7" s="152">
        <v>9.0017312751100107</v>
      </c>
      <c r="G7" s="279">
        <v>0</v>
      </c>
      <c r="H7" s="279">
        <v>0</v>
      </c>
      <c r="I7" s="280">
        <f>SUM(F7:H7)</f>
        <v>9.0017312751100107</v>
      </c>
    </row>
    <row r="8" spans="2:12">
      <c r="B8" s="285"/>
      <c r="C8" s="78"/>
      <c r="D8" s="79" t="s">
        <v>85</v>
      </c>
      <c r="E8" s="376"/>
      <c r="F8" s="152">
        <v>7.3002922047981773</v>
      </c>
      <c r="G8" s="279">
        <v>0</v>
      </c>
      <c r="H8" s="279">
        <v>0</v>
      </c>
      <c r="I8" s="280">
        <f t="shared" ref="I8:I41" si="0">SUM(F8:H8)</f>
        <v>7.3002922047981773</v>
      </c>
    </row>
    <row r="9" spans="2:12">
      <c r="B9" s="285"/>
      <c r="C9" s="78"/>
      <c r="D9" s="79" t="s">
        <v>86</v>
      </c>
      <c r="E9" s="376"/>
      <c r="F9" s="152">
        <v>13.011004655325785</v>
      </c>
      <c r="G9" s="279">
        <v>0</v>
      </c>
      <c r="H9" s="279">
        <v>0</v>
      </c>
      <c r="I9" s="280">
        <f t="shared" si="0"/>
        <v>13.011004655325785</v>
      </c>
    </row>
    <row r="10" spans="2:12">
      <c r="B10" s="285"/>
      <c r="C10" s="78"/>
      <c r="D10" s="79" t="s">
        <v>87</v>
      </c>
      <c r="E10" s="376"/>
      <c r="F10" s="152">
        <v>15.74625929915581</v>
      </c>
      <c r="G10" s="279">
        <v>0</v>
      </c>
      <c r="H10" s="279">
        <v>0</v>
      </c>
      <c r="I10" s="280">
        <f t="shared" si="0"/>
        <v>15.74625929915581</v>
      </c>
    </row>
    <row r="11" spans="2:12">
      <c r="B11" s="285"/>
      <c r="C11" s="150" t="s">
        <v>88</v>
      </c>
      <c r="D11" s="79" t="s">
        <v>89</v>
      </c>
      <c r="E11" s="376"/>
      <c r="F11" s="152">
        <v>0.58873324232243363</v>
      </c>
      <c r="G11" s="279">
        <v>0</v>
      </c>
      <c r="H11" s="279">
        <v>0</v>
      </c>
      <c r="I11" s="280">
        <f t="shared" si="0"/>
        <v>0.58873324232243363</v>
      </c>
    </row>
    <row r="12" spans="2:12">
      <c r="B12" s="286"/>
      <c r="C12" s="80"/>
      <c r="D12" s="79" t="s">
        <v>90</v>
      </c>
      <c r="E12" s="376"/>
      <c r="F12" s="152">
        <v>0.29436662116121681</v>
      </c>
      <c r="G12" s="279">
        <v>0</v>
      </c>
      <c r="H12" s="279">
        <v>0</v>
      </c>
      <c r="I12" s="280">
        <f t="shared" si="0"/>
        <v>0.29436662116121681</v>
      </c>
    </row>
    <row r="13" spans="2:12" ht="14.15" customHeight="1">
      <c r="B13" s="286"/>
      <c r="C13" s="80"/>
      <c r="D13" s="79" t="s">
        <v>91</v>
      </c>
      <c r="E13" s="376"/>
      <c r="F13" s="152">
        <v>3.5323994539346017E-2</v>
      </c>
      <c r="G13" s="279">
        <v>0</v>
      </c>
      <c r="H13" s="279">
        <v>0</v>
      </c>
      <c r="I13" s="280">
        <f t="shared" ref="I13" si="1">SUM(F13:H13)</f>
        <v>3.5323994539346017E-2</v>
      </c>
    </row>
    <row r="14" spans="2:12">
      <c r="B14" s="284"/>
      <c r="C14" s="84" t="s">
        <v>92</v>
      </c>
      <c r="D14" s="79" t="s">
        <v>93</v>
      </c>
      <c r="E14" s="376"/>
      <c r="F14" s="152">
        <v>0.24373556232148752</v>
      </c>
      <c r="G14" s="279">
        <v>0</v>
      </c>
      <c r="H14" s="279">
        <v>0</v>
      </c>
      <c r="I14" s="280">
        <f t="shared" si="0"/>
        <v>0.24373556232148752</v>
      </c>
    </row>
    <row r="15" spans="2:12">
      <c r="B15" s="284"/>
      <c r="C15" s="80"/>
      <c r="D15" s="79" t="s">
        <v>94</v>
      </c>
      <c r="E15" s="376"/>
      <c r="F15" s="152">
        <v>0.20016930238962743</v>
      </c>
      <c r="G15" s="279">
        <v>0</v>
      </c>
      <c r="H15" s="279">
        <v>0</v>
      </c>
      <c r="I15" s="280">
        <f t="shared" si="0"/>
        <v>0.20016930238962743</v>
      </c>
    </row>
    <row r="16" spans="2:12">
      <c r="B16" s="284"/>
      <c r="C16" s="80"/>
      <c r="D16" s="79" t="s">
        <v>95</v>
      </c>
      <c r="E16" s="376"/>
      <c r="F16" s="152">
        <v>2.237186320825248</v>
      </c>
      <c r="G16" s="279">
        <v>0</v>
      </c>
      <c r="H16" s="279">
        <v>0</v>
      </c>
      <c r="I16" s="280">
        <f t="shared" si="0"/>
        <v>2.237186320825248</v>
      </c>
    </row>
    <row r="17" spans="2:9" s="148" customFormat="1">
      <c r="B17" s="287"/>
      <c r="C17" s="150"/>
      <c r="D17" s="151" t="s">
        <v>93</v>
      </c>
      <c r="E17" s="377"/>
      <c r="F17" s="152">
        <v>0.12716638034164568</v>
      </c>
      <c r="G17" s="255">
        <v>0</v>
      </c>
      <c r="H17" s="255">
        <v>0</v>
      </c>
      <c r="I17" s="256">
        <f t="shared" si="0"/>
        <v>0.12716638034164568</v>
      </c>
    </row>
    <row r="18" spans="2:9">
      <c r="B18" s="284"/>
      <c r="C18" s="80"/>
      <c r="D18" s="257" t="s">
        <v>96</v>
      </c>
      <c r="E18" s="353"/>
      <c r="F18" s="152">
        <v>0.21035438748180554</v>
      </c>
      <c r="G18" s="279">
        <v>0</v>
      </c>
      <c r="H18" s="279">
        <v>0</v>
      </c>
      <c r="I18" s="280">
        <f t="shared" si="0"/>
        <v>0.21035438748180554</v>
      </c>
    </row>
    <row r="19" spans="2:9">
      <c r="B19" s="285"/>
      <c r="C19" s="84" t="s">
        <v>97</v>
      </c>
      <c r="D19" s="257" t="s">
        <v>98</v>
      </c>
      <c r="E19" s="353"/>
      <c r="F19" s="152">
        <v>2.9436662116121681E-2</v>
      </c>
      <c r="G19" s="279">
        <v>0</v>
      </c>
      <c r="H19" s="279">
        <v>0</v>
      </c>
      <c r="I19" s="280">
        <f t="shared" si="0"/>
        <v>2.9436662116121681E-2</v>
      </c>
    </row>
    <row r="20" spans="2:9">
      <c r="B20" s="286"/>
      <c r="C20" s="80"/>
      <c r="D20" s="257" t="s">
        <v>99</v>
      </c>
      <c r="E20" s="353"/>
      <c r="F20" s="152">
        <v>0.50042325597406856</v>
      </c>
      <c r="G20" s="279">
        <v>0</v>
      </c>
      <c r="H20" s="279">
        <v>0</v>
      </c>
      <c r="I20" s="280">
        <f t="shared" si="0"/>
        <v>0.50042325597406856</v>
      </c>
    </row>
    <row r="21" spans="2:9">
      <c r="B21" s="284"/>
      <c r="C21" s="80"/>
      <c r="D21" s="257" t="s">
        <v>100</v>
      </c>
      <c r="E21" s="353"/>
      <c r="F21" s="152">
        <v>1.4718331058060843</v>
      </c>
      <c r="G21" s="279">
        <v>0</v>
      </c>
      <c r="H21" s="279">
        <v>0</v>
      </c>
      <c r="I21" s="280">
        <f t="shared" si="0"/>
        <v>1.4718331058060843</v>
      </c>
    </row>
    <row r="22" spans="2:9">
      <c r="B22" s="284"/>
      <c r="C22" s="80"/>
      <c r="D22" s="257" t="s">
        <v>101</v>
      </c>
      <c r="E22" s="353"/>
      <c r="F22" s="152">
        <v>5.8873324232243361E-2</v>
      </c>
      <c r="G22" s="279">
        <v>0</v>
      </c>
      <c r="H22" s="279">
        <v>0</v>
      </c>
      <c r="I22" s="280">
        <f t="shared" si="0"/>
        <v>5.8873324232243361E-2</v>
      </c>
    </row>
    <row r="23" spans="2:9">
      <c r="B23" s="284"/>
      <c r="C23" s="80"/>
      <c r="D23" s="257" t="s">
        <v>102</v>
      </c>
      <c r="E23" s="353"/>
      <c r="F23" s="152">
        <v>3.6501461023990887</v>
      </c>
      <c r="G23" s="279">
        <v>0</v>
      </c>
      <c r="H23" s="279">
        <v>0</v>
      </c>
      <c r="I23" s="280">
        <f t="shared" si="0"/>
        <v>3.6501461023990887</v>
      </c>
    </row>
    <row r="24" spans="2:9">
      <c r="B24" s="284"/>
      <c r="C24" s="80"/>
      <c r="D24" s="257" t="s">
        <v>103</v>
      </c>
      <c r="E24" s="353"/>
      <c r="F24" s="152">
        <v>2.9436662116121681E-2</v>
      </c>
      <c r="G24" s="279">
        <v>0</v>
      </c>
      <c r="H24" s="279">
        <v>0</v>
      </c>
      <c r="I24" s="280">
        <f t="shared" si="0"/>
        <v>2.9436662116121681E-2</v>
      </c>
    </row>
    <row r="25" spans="2:9">
      <c r="B25" s="284"/>
      <c r="C25" s="84" t="s">
        <v>104</v>
      </c>
      <c r="D25" s="79" t="s">
        <v>105</v>
      </c>
      <c r="E25" s="376"/>
      <c r="F25" s="152">
        <v>0.59462057474565788</v>
      </c>
      <c r="G25" s="279">
        <v>0</v>
      </c>
      <c r="H25" s="279">
        <v>0</v>
      </c>
      <c r="I25" s="280">
        <f t="shared" si="0"/>
        <v>0.59462057474565788</v>
      </c>
    </row>
    <row r="26" spans="2:9">
      <c r="B26" s="284"/>
      <c r="C26" s="84"/>
      <c r="D26" s="79" t="s">
        <v>106</v>
      </c>
      <c r="E26" s="376"/>
      <c r="F26" s="152">
        <v>4.8864859112761998E-2</v>
      </c>
      <c r="G26" s="279">
        <v>0</v>
      </c>
      <c r="H26" s="279">
        <v>0</v>
      </c>
      <c r="I26" s="280">
        <f t="shared" si="0"/>
        <v>4.8864859112761998E-2</v>
      </c>
    </row>
    <row r="27" spans="2:9">
      <c r="B27" s="285"/>
      <c r="C27" s="150" t="s">
        <v>107</v>
      </c>
      <c r="D27" s="263" t="s">
        <v>108</v>
      </c>
      <c r="E27" s="378"/>
      <c r="F27" s="264">
        <v>-7.4284981786982707</v>
      </c>
      <c r="G27" s="279">
        <v>0</v>
      </c>
      <c r="H27" s="279">
        <v>0</v>
      </c>
      <c r="I27" s="280">
        <f t="shared" si="0"/>
        <v>-7.4284981786982707</v>
      </c>
    </row>
    <row r="28" spans="2:9">
      <c r="B28" s="285"/>
      <c r="C28" s="78"/>
      <c r="D28" s="263" t="s">
        <v>109</v>
      </c>
      <c r="E28" s="378"/>
      <c r="F28" s="264">
        <v>1.1892411494913158</v>
      </c>
      <c r="G28" s="279">
        <v>0</v>
      </c>
      <c r="H28" s="279">
        <v>0</v>
      </c>
      <c r="I28" s="280">
        <f t="shared" si="0"/>
        <v>1.1892411494913158</v>
      </c>
    </row>
    <row r="29" spans="2:9">
      <c r="B29" s="286"/>
      <c r="C29" s="80"/>
      <c r="D29" s="263" t="s">
        <v>110</v>
      </c>
      <c r="E29" s="378"/>
      <c r="F29" s="264">
        <v>37.590617522287388</v>
      </c>
      <c r="G29" s="279">
        <v>0</v>
      </c>
      <c r="H29" s="279">
        <v>0</v>
      </c>
      <c r="I29" s="280">
        <f t="shared" si="0"/>
        <v>37.590617522287388</v>
      </c>
    </row>
    <row r="30" spans="2:9">
      <c r="B30" s="284"/>
      <c r="C30" s="80"/>
      <c r="D30" s="263" t="s">
        <v>111</v>
      </c>
      <c r="E30" s="378"/>
      <c r="F30" s="264">
        <v>19.757887612340877</v>
      </c>
      <c r="G30" s="279">
        <v>0</v>
      </c>
      <c r="H30" s="279">
        <v>0</v>
      </c>
      <c r="I30" s="280">
        <f t="shared" si="0"/>
        <v>19.757887612340877</v>
      </c>
    </row>
    <row r="31" spans="2:9">
      <c r="B31" s="284"/>
      <c r="C31" s="80"/>
      <c r="D31" s="263" t="s">
        <v>112</v>
      </c>
      <c r="E31" s="378"/>
      <c r="F31" s="264">
        <v>4.6038939549614311</v>
      </c>
      <c r="G31" s="279">
        <v>0</v>
      </c>
      <c r="H31" s="279">
        <v>0</v>
      </c>
      <c r="I31" s="280">
        <f t="shared" si="0"/>
        <v>4.6038939549614311</v>
      </c>
    </row>
    <row r="32" spans="2:9">
      <c r="B32" s="284"/>
      <c r="C32" s="80"/>
      <c r="D32" s="263" t="s">
        <v>113</v>
      </c>
      <c r="E32" s="378"/>
      <c r="F32" s="264">
        <v>9.2725485665783296</v>
      </c>
      <c r="G32" s="279">
        <v>0</v>
      </c>
      <c r="H32" s="279">
        <v>0</v>
      </c>
      <c r="I32" s="280">
        <f t="shared" si="0"/>
        <v>9.2725485665783296</v>
      </c>
    </row>
    <row r="33" spans="2:9">
      <c r="B33" s="284"/>
      <c r="C33" s="80"/>
      <c r="D33" s="263" t="s">
        <v>114</v>
      </c>
      <c r="E33" s="378"/>
      <c r="F33" s="264">
        <v>-2.4785669501774459</v>
      </c>
      <c r="G33" s="279">
        <v>0</v>
      </c>
      <c r="H33" s="279">
        <v>0</v>
      </c>
      <c r="I33" s="280">
        <f t="shared" si="0"/>
        <v>-2.4785669501774459</v>
      </c>
    </row>
    <row r="34" spans="2:9">
      <c r="B34" s="284"/>
      <c r="C34" s="150" t="s">
        <v>115</v>
      </c>
      <c r="D34" s="263" t="s">
        <v>116</v>
      </c>
      <c r="E34" s="378"/>
      <c r="F34" s="264">
        <v>0.50778242150309894</v>
      </c>
      <c r="G34" s="279">
        <v>0</v>
      </c>
      <c r="H34" s="279">
        <v>0</v>
      </c>
      <c r="I34" s="280">
        <f t="shared" si="0"/>
        <v>0.50778242150309894</v>
      </c>
    </row>
    <row r="35" spans="2:9">
      <c r="B35" s="285"/>
      <c r="C35" s="150" t="s">
        <v>117</v>
      </c>
      <c r="D35" s="79" t="s">
        <v>118</v>
      </c>
      <c r="E35" s="376"/>
      <c r="F35" s="152">
        <v>0.29436662116121681</v>
      </c>
      <c r="G35" s="279">
        <v>0</v>
      </c>
      <c r="H35" s="279">
        <v>0</v>
      </c>
      <c r="I35" s="280">
        <f t="shared" si="0"/>
        <v>0.29436662116121681</v>
      </c>
    </row>
    <row r="36" spans="2:9">
      <c r="B36" s="285"/>
      <c r="C36" s="150" t="s">
        <v>629</v>
      </c>
      <c r="D36" s="79" t="s">
        <v>119</v>
      </c>
      <c r="E36" s="376"/>
      <c r="F36" s="152">
        <v>0.88309986348365055</v>
      </c>
      <c r="G36" s="279">
        <v>0</v>
      </c>
      <c r="H36" s="279">
        <v>0</v>
      </c>
      <c r="I36" s="280">
        <f t="shared" si="0"/>
        <v>0.88309986348365055</v>
      </c>
    </row>
    <row r="37" spans="2:9">
      <c r="B37" s="286"/>
      <c r="C37" s="80"/>
      <c r="D37" s="79" t="s">
        <v>120</v>
      </c>
      <c r="E37" s="376"/>
      <c r="F37" s="152">
        <v>1.6778897406189357</v>
      </c>
      <c r="G37" s="279">
        <v>0</v>
      </c>
      <c r="H37" s="279">
        <v>0</v>
      </c>
      <c r="I37" s="280">
        <f t="shared" si="0"/>
        <v>1.6778897406189357</v>
      </c>
    </row>
    <row r="38" spans="2:9">
      <c r="B38" s="284"/>
      <c r="C38" s="80"/>
      <c r="D38" s="79" t="s">
        <v>121</v>
      </c>
      <c r="E38" s="376"/>
      <c r="F38" s="152">
        <v>1.1774664846448673</v>
      </c>
      <c r="G38" s="279">
        <v>0</v>
      </c>
      <c r="H38" s="279">
        <v>0</v>
      </c>
      <c r="I38" s="280">
        <f t="shared" si="0"/>
        <v>1.1774664846448673</v>
      </c>
    </row>
    <row r="39" spans="2:9">
      <c r="B39" s="284"/>
      <c r="C39" s="80"/>
      <c r="D39" s="79" t="s">
        <v>122</v>
      </c>
      <c r="E39" s="376"/>
      <c r="F39" s="152">
        <v>5.887332423224337E-3</v>
      </c>
      <c r="G39" s="279">
        <v>0</v>
      </c>
      <c r="H39" s="279">
        <v>0</v>
      </c>
      <c r="I39" s="280">
        <f t="shared" si="0"/>
        <v>5.887332423224337E-3</v>
      </c>
    </row>
    <row r="40" spans="2:9">
      <c r="B40" s="284"/>
      <c r="C40" s="80"/>
      <c r="D40" s="79" t="s">
        <v>123</v>
      </c>
      <c r="E40" s="376"/>
      <c r="F40" s="152">
        <v>3.5323994539346017E-2</v>
      </c>
      <c r="G40" s="279">
        <v>0</v>
      </c>
      <c r="H40" s="279">
        <v>0</v>
      </c>
      <c r="I40" s="280">
        <f t="shared" si="0"/>
        <v>3.5323994539346017E-2</v>
      </c>
    </row>
    <row r="41" spans="2:9">
      <c r="B41" s="284"/>
      <c r="C41" s="80"/>
      <c r="D41" s="79" t="s">
        <v>123</v>
      </c>
      <c r="E41" s="376"/>
      <c r="F41" s="152">
        <v>0.31791595085411417</v>
      </c>
      <c r="G41" s="279">
        <v>0</v>
      </c>
      <c r="H41" s="279">
        <v>0</v>
      </c>
      <c r="I41" s="280">
        <f t="shared" si="0"/>
        <v>0.31791595085411417</v>
      </c>
    </row>
    <row r="42" spans="2:9">
      <c r="B42" s="284" t="s">
        <v>124</v>
      </c>
      <c r="C42" s="150" t="s">
        <v>631</v>
      </c>
      <c r="D42" s="229" t="s">
        <v>125</v>
      </c>
      <c r="E42" s="379"/>
      <c r="F42" s="234">
        <v>4.5921192901149803</v>
      </c>
      <c r="G42" s="279">
        <v>0</v>
      </c>
      <c r="H42" s="279">
        <v>0</v>
      </c>
      <c r="I42" s="280">
        <f>SUM(F42:H42)</f>
        <v>4.5921192901149803</v>
      </c>
    </row>
    <row r="43" spans="2:9">
      <c r="B43" s="284"/>
      <c r="C43" s="80"/>
      <c r="D43" s="229" t="s">
        <v>126</v>
      </c>
      <c r="E43" s="379" t="s">
        <v>639</v>
      </c>
      <c r="F43" s="234">
        <v>627.35414301878529</v>
      </c>
      <c r="G43" s="279">
        <v>0</v>
      </c>
      <c r="H43" s="279">
        <v>0</v>
      </c>
      <c r="I43" s="280">
        <f t="shared" ref="I43:I106" si="2">SUM(F43:H43)</f>
        <v>627.35414301878529</v>
      </c>
    </row>
    <row r="44" spans="2:9">
      <c r="B44" s="284"/>
      <c r="C44" s="80"/>
      <c r="D44" s="229" t="s">
        <v>127</v>
      </c>
      <c r="E44" s="379" t="s">
        <v>639</v>
      </c>
      <c r="F44" s="234">
        <v>7.1825455563336904</v>
      </c>
      <c r="G44" s="279">
        <v>0</v>
      </c>
      <c r="H44" s="279">
        <v>0</v>
      </c>
      <c r="I44" s="280">
        <f t="shared" si="2"/>
        <v>7.1825455563336904</v>
      </c>
    </row>
    <row r="45" spans="2:9">
      <c r="B45" s="284"/>
      <c r="C45" s="80"/>
      <c r="D45" s="229" t="s">
        <v>128</v>
      </c>
      <c r="E45" s="379" t="s">
        <v>639</v>
      </c>
      <c r="F45" s="234">
        <v>94.197318771589394</v>
      </c>
      <c r="G45" s="279">
        <v>0</v>
      </c>
      <c r="H45" s="279">
        <v>0</v>
      </c>
      <c r="I45" s="280">
        <f t="shared" si="2"/>
        <v>94.197318771589394</v>
      </c>
    </row>
    <row r="46" spans="2:9">
      <c r="B46" s="284"/>
      <c r="C46" s="80"/>
      <c r="D46" s="229" t="s">
        <v>129</v>
      </c>
      <c r="E46" s="379" t="s">
        <v>639</v>
      </c>
      <c r="F46" s="234">
        <v>29.436662116121681</v>
      </c>
      <c r="G46" s="279">
        <v>0</v>
      </c>
      <c r="H46" s="279">
        <v>0</v>
      </c>
      <c r="I46" s="280">
        <f t="shared" si="2"/>
        <v>29.436662116121681</v>
      </c>
    </row>
    <row r="47" spans="2:9">
      <c r="B47" s="284"/>
      <c r="C47" s="150" t="s">
        <v>88</v>
      </c>
      <c r="D47" s="229" t="s">
        <v>130</v>
      </c>
      <c r="E47" s="379" t="s">
        <v>639</v>
      </c>
      <c r="F47" s="234">
        <v>730.85344701906911</v>
      </c>
      <c r="G47" s="279">
        <v>0</v>
      </c>
      <c r="H47" s="279">
        <v>0</v>
      </c>
      <c r="I47" s="280">
        <f t="shared" si="2"/>
        <v>730.85344701906911</v>
      </c>
    </row>
    <row r="48" spans="2:9">
      <c r="B48" s="284"/>
      <c r="C48" s="84" t="s">
        <v>97</v>
      </c>
      <c r="D48" s="229" t="s">
        <v>131</v>
      </c>
      <c r="E48" s="379" t="s">
        <v>639</v>
      </c>
      <c r="F48" s="234">
        <v>12.363398088771106</v>
      </c>
      <c r="G48" s="279">
        <v>0</v>
      </c>
      <c r="H48" s="279">
        <v>0</v>
      </c>
      <c r="I48" s="280">
        <f t="shared" si="2"/>
        <v>12.363398088771106</v>
      </c>
    </row>
    <row r="49" spans="2:12">
      <c r="B49" s="284"/>
      <c r="C49" s="80" t="s">
        <v>132</v>
      </c>
      <c r="D49" s="229" t="s">
        <v>133</v>
      </c>
      <c r="E49" s="379" t="s">
        <v>639</v>
      </c>
      <c r="F49" s="234">
        <v>3.2704131611011191</v>
      </c>
      <c r="G49" s="279">
        <v>0</v>
      </c>
      <c r="H49" s="279">
        <v>0</v>
      </c>
      <c r="I49" s="280">
        <f t="shared" si="2"/>
        <v>3.2704131611011191</v>
      </c>
    </row>
    <row r="50" spans="2:12">
      <c r="B50" s="284"/>
      <c r="C50" s="80" t="s">
        <v>107</v>
      </c>
      <c r="D50" s="229" t="s">
        <v>134</v>
      </c>
      <c r="E50" s="379" t="s">
        <v>639</v>
      </c>
      <c r="F50" s="234">
        <v>76.535321501916386</v>
      </c>
      <c r="G50" s="279">
        <v>0</v>
      </c>
      <c r="H50" s="279">
        <v>0</v>
      </c>
      <c r="I50" s="280">
        <f t="shared" si="2"/>
        <v>76.535321501916386</v>
      </c>
    </row>
    <row r="51" spans="2:12">
      <c r="B51" s="284"/>
      <c r="C51" s="80"/>
      <c r="D51" s="229" t="s">
        <v>135</v>
      </c>
      <c r="E51" s="379" t="s">
        <v>639</v>
      </c>
      <c r="F51" s="234">
        <v>81.24518744049584</v>
      </c>
      <c r="G51" s="279">
        <v>0</v>
      </c>
      <c r="H51" s="279">
        <v>0</v>
      </c>
      <c r="I51" s="280">
        <f t="shared" si="2"/>
        <v>81.24518744049584</v>
      </c>
    </row>
    <row r="52" spans="2:12">
      <c r="B52" s="284"/>
      <c r="C52" s="80"/>
      <c r="D52" s="151" t="s">
        <v>136</v>
      </c>
      <c r="E52" s="379" t="s">
        <v>639</v>
      </c>
      <c r="F52" s="234">
        <v>17.249884000047306</v>
      </c>
      <c r="G52" s="279">
        <v>0</v>
      </c>
      <c r="H52" s="279">
        <v>0</v>
      </c>
      <c r="I52" s="280">
        <f t="shared" si="2"/>
        <v>17.249884000047306</v>
      </c>
    </row>
    <row r="53" spans="2:12">
      <c r="B53" s="284"/>
      <c r="C53" s="80"/>
      <c r="D53" s="229" t="s">
        <v>137</v>
      </c>
      <c r="E53" s="379" t="s">
        <v>639</v>
      </c>
      <c r="F53" s="234">
        <v>5.8873324232243371</v>
      </c>
      <c r="G53" s="279">
        <v>0</v>
      </c>
      <c r="H53" s="279">
        <v>0</v>
      </c>
      <c r="I53" s="280">
        <f t="shared" si="2"/>
        <v>5.8873324232243371</v>
      </c>
    </row>
    <row r="54" spans="2:12">
      <c r="B54" s="284"/>
      <c r="C54" s="80" t="s">
        <v>138</v>
      </c>
      <c r="D54" s="229" t="s">
        <v>139</v>
      </c>
      <c r="E54" s="379" t="s">
        <v>639</v>
      </c>
      <c r="F54" s="234">
        <v>170.73264027350575</v>
      </c>
      <c r="G54" s="279">
        <v>0</v>
      </c>
      <c r="H54" s="279">
        <v>0</v>
      </c>
      <c r="I54" s="280">
        <f t="shared" si="2"/>
        <v>170.73264027350575</v>
      </c>
    </row>
    <row r="55" spans="2:12">
      <c r="B55" s="157" t="s">
        <v>334</v>
      </c>
      <c r="C55" s="80" t="s">
        <v>619</v>
      </c>
      <c r="D55" s="229" t="s">
        <v>460</v>
      </c>
      <c r="E55" s="379" t="s">
        <v>641</v>
      </c>
      <c r="F55" s="234">
        <v>2.8283590962132403</v>
      </c>
      <c r="G55" s="279">
        <v>0</v>
      </c>
      <c r="H55" s="279">
        <v>0</v>
      </c>
      <c r="I55" s="280">
        <f t="shared" si="2"/>
        <v>2.8283590962132403</v>
      </c>
    </row>
    <row r="56" spans="2:12">
      <c r="B56" s="284"/>
      <c r="C56" s="80"/>
      <c r="D56" s="229" t="s">
        <v>500</v>
      </c>
      <c r="E56" s="379" t="s">
        <v>639</v>
      </c>
      <c r="F56" s="234">
        <v>0.29701622898951657</v>
      </c>
      <c r="G56" s="279">
        <v>0</v>
      </c>
      <c r="H56" s="279">
        <v>0</v>
      </c>
      <c r="I56" s="280">
        <f t="shared" si="2"/>
        <v>0.29701622898951657</v>
      </c>
    </row>
    <row r="57" spans="2:12">
      <c r="B57" s="284"/>
      <c r="C57" s="80"/>
      <c r="D57" s="229" t="s">
        <v>501</v>
      </c>
      <c r="E57" s="379" t="s">
        <v>641</v>
      </c>
      <c r="F57" s="234">
        <v>0.29407547424704611</v>
      </c>
      <c r="G57" s="279">
        <v>0</v>
      </c>
      <c r="H57" s="279">
        <v>0</v>
      </c>
      <c r="I57" s="280">
        <f t="shared" si="2"/>
        <v>0.29407547424704611</v>
      </c>
    </row>
    <row r="58" spans="2:12">
      <c r="B58" s="284"/>
      <c r="C58" s="80"/>
      <c r="D58" s="229" t="s">
        <v>509</v>
      </c>
      <c r="E58" s="379" t="s">
        <v>641</v>
      </c>
      <c r="F58" s="234">
        <v>0.13351026530815893</v>
      </c>
      <c r="G58" s="279">
        <v>0</v>
      </c>
      <c r="H58" s="279">
        <v>0</v>
      </c>
      <c r="I58" s="280">
        <f t="shared" si="2"/>
        <v>0.13351026530815893</v>
      </c>
    </row>
    <row r="59" spans="2:12">
      <c r="B59" s="284"/>
      <c r="C59" s="80"/>
      <c r="D59" s="229" t="s">
        <v>511</v>
      </c>
      <c r="E59" s="379" t="s">
        <v>641</v>
      </c>
      <c r="F59" s="234">
        <v>0.11962990292369835</v>
      </c>
      <c r="G59" s="279">
        <v>0</v>
      </c>
      <c r="H59" s="279">
        <v>0</v>
      </c>
      <c r="I59" s="280">
        <f t="shared" si="2"/>
        <v>0.11962990292369835</v>
      </c>
    </row>
    <row r="60" spans="2:12">
      <c r="B60" s="284"/>
      <c r="C60" s="80"/>
      <c r="D60" s="229" t="s">
        <v>519</v>
      </c>
      <c r="E60" s="379" t="s">
        <v>641</v>
      </c>
      <c r="F60" s="234">
        <v>5.0639796665341345E-2</v>
      </c>
      <c r="G60" s="279">
        <v>0</v>
      </c>
      <c r="H60" s="279">
        <v>0</v>
      </c>
      <c r="I60" s="280">
        <f t="shared" si="2"/>
        <v>5.0639796665341345E-2</v>
      </c>
    </row>
    <row r="61" spans="2:12">
      <c r="B61" s="284"/>
      <c r="C61" s="150" t="s">
        <v>88</v>
      </c>
      <c r="D61" s="229" t="s">
        <v>389</v>
      </c>
      <c r="E61" s="379" t="s">
        <v>639</v>
      </c>
      <c r="F61" s="234">
        <v>609.90641681850934</v>
      </c>
      <c r="G61" s="279">
        <v>0</v>
      </c>
      <c r="H61" s="279">
        <v>0</v>
      </c>
      <c r="I61" s="280">
        <f t="shared" si="2"/>
        <v>609.90641681850934</v>
      </c>
      <c r="K61" s="362"/>
      <c r="L61" s="342"/>
    </row>
    <row r="62" spans="2:12">
      <c r="B62" s="284"/>
      <c r="C62" s="80"/>
      <c r="D62" s="229" t="s">
        <v>443</v>
      </c>
      <c r="E62" s="379" t="s">
        <v>641</v>
      </c>
      <c r="F62" s="234">
        <v>5.5286189158444667</v>
      </c>
      <c r="G62" s="279">
        <v>0</v>
      </c>
      <c r="H62" s="279">
        <v>0</v>
      </c>
      <c r="I62" s="280">
        <f t="shared" si="2"/>
        <v>5.5286189158444667</v>
      </c>
    </row>
    <row r="63" spans="2:12">
      <c r="B63" s="284"/>
      <c r="C63" s="80"/>
      <c r="D63" s="229" t="s">
        <v>494</v>
      </c>
      <c r="E63" s="379" t="s">
        <v>641</v>
      </c>
      <c r="F63" s="234">
        <v>0.42640943765821687</v>
      </c>
      <c r="G63" s="279">
        <v>0</v>
      </c>
      <c r="H63" s="279">
        <v>0</v>
      </c>
      <c r="I63" s="280">
        <f t="shared" si="2"/>
        <v>0.42640943765821687</v>
      </c>
    </row>
    <row r="64" spans="2:12">
      <c r="B64" s="284"/>
      <c r="C64" s="80"/>
      <c r="D64" s="229" t="s">
        <v>496</v>
      </c>
      <c r="E64" s="379" t="s">
        <v>641</v>
      </c>
      <c r="F64" s="234">
        <v>0.35289056909645533</v>
      </c>
      <c r="G64" s="279">
        <v>0</v>
      </c>
      <c r="H64" s="279">
        <v>0</v>
      </c>
      <c r="I64" s="280">
        <f t="shared" si="2"/>
        <v>0.35289056909645533</v>
      </c>
    </row>
    <row r="65" spans="2:9">
      <c r="B65" s="284"/>
      <c r="C65" s="80"/>
      <c r="D65" s="229" t="s">
        <v>515</v>
      </c>
      <c r="E65" s="379" t="s">
        <v>641</v>
      </c>
      <c r="F65" s="234">
        <v>7.6459623304231977E-2</v>
      </c>
      <c r="G65" s="279">
        <v>0</v>
      </c>
      <c r="H65" s="279">
        <v>0</v>
      </c>
      <c r="I65" s="280">
        <f t="shared" si="2"/>
        <v>7.6459623304231977E-2</v>
      </c>
    </row>
    <row r="66" spans="2:9">
      <c r="B66" s="284"/>
      <c r="C66" s="80"/>
      <c r="D66" s="229" t="s">
        <v>529</v>
      </c>
      <c r="E66" s="379" t="s">
        <v>641</v>
      </c>
      <c r="F66" s="234">
        <v>-0.10638242999999999</v>
      </c>
      <c r="G66" s="279">
        <v>0</v>
      </c>
      <c r="H66" s="279">
        <v>0</v>
      </c>
      <c r="I66" s="280">
        <f t="shared" si="2"/>
        <v>-0.10638242999999999</v>
      </c>
    </row>
    <row r="67" spans="2:9">
      <c r="B67" s="284"/>
      <c r="C67" s="80"/>
      <c r="D67" s="229" t="s">
        <v>530</v>
      </c>
      <c r="E67" s="379" t="s">
        <v>641</v>
      </c>
      <c r="F67" s="234">
        <v>-6.0613244999999996E-2</v>
      </c>
      <c r="G67" s="279">
        <v>0</v>
      </c>
      <c r="H67" s="279">
        <v>0</v>
      </c>
      <c r="I67" s="280">
        <f t="shared" si="2"/>
        <v>-6.0613244999999996E-2</v>
      </c>
    </row>
    <row r="68" spans="2:9">
      <c r="B68" s="284"/>
      <c r="C68" s="80"/>
      <c r="D68" s="229" t="s">
        <v>531</v>
      </c>
      <c r="E68" s="379" t="s">
        <v>641</v>
      </c>
      <c r="F68" s="234">
        <v>-3.0925124999999998E-2</v>
      </c>
      <c r="G68" s="279">
        <v>0</v>
      </c>
      <c r="H68" s="279">
        <v>0</v>
      </c>
      <c r="I68" s="280">
        <f t="shared" si="2"/>
        <v>-3.0925124999999998E-2</v>
      </c>
    </row>
    <row r="69" spans="2:9">
      <c r="B69" s="284"/>
      <c r="C69" s="80"/>
      <c r="D69" s="229" t="s">
        <v>554</v>
      </c>
      <c r="E69" s="379" t="s">
        <v>639</v>
      </c>
      <c r="F69" s="234">
        <v>-47.31449877</v>
      </c>
      <c r="G69" s="279">
        <v>0</v>
      </c>
      <c r="H69" s="279">
        <v>0</v>
      </c>
      <c r="I69" s="280">
        <f t="shared" si="2"/>
        <v>-47.31449877</v>
      </c>
    </row>
    <row r="70" spans="2:9">
      <c r="B70" s="284"/>
      <c r="C70" s="80"/>
      <c r="D70" s="229" t="s">
        <v>560</v>
      </c>
      <c r="E70" s="379" t="s">
        <v>641</v>
      </c>
      <c r="F70" s="353">
        <v>0</v>
      </c>
      <c r="G70" s="234">
        <v>-0.220613656725</v>
      </c>
      <c r="H70" s="279">
        <v>0</v>
      </c>
      <c r="I70" s="280">
        <f t="shared" si="2"/>
        <v>-0.220613656725</v>
      </c>
    </row>
    <row r="71" spans="2:9">
      <c r="B71" s="284"/>
      <c r="C71" s="80" t="s">
        <v>104</v>
      </c>
      <c r="D71" s="229" t="s">
        <v>413</v>
      </c>
      <c r="E71" s="379" t="s">
        <v>639</v>
      </c>
      <c r="F71" s="234">
        <v>21.727237078889356</v>
      </c>
      <c r="G71" s="279">
        <v>0</v>
      </c>
      <c r="H71" s="279">
        <v>0</v>
      </c>
      <c r="I71" s="280">
        <f t="shared" si="2"/>
        <v>21.727237078889356</v>
      </c>
    </row>
    <row r="72" spans="2:9">
      <c r="B72" s="284"/>
      <c r="C72" s="80"/>
      <c r="D72" s="229" t="s">
        <v>419</v>
      </c>
      <c r="E72" s="379" t="s">
        <v>639</v>
      </c>
      <c r="F72" s="234">
        <v>11.632743534790404</v>
      </c>
      <c r="G72" s="279">
        <v>0</v>
      </c>
      <c r="H72" s="279">
        <v>0</v>
      </c>
      <c r="I72" s="280">
        <f t="shared" si="2"/>
        <v>11.632743534790404</v>
      </c>
    </row>
    <row r="73" spans="2:9">
      <c r="B73" s="284"/>
      <c r="C73" s="80"/>
      <c r="D73" s="229" t="s">
        <v>427</v>
      </c>
      <c r="E73" s="379" t="s">
        <v>639</v>
      </c>
      <c r="F73" s="234">
        <v>8.6811079997728005</v>
      </c>
      <c r="G73" s="279">
        <v>0</v>
      </c>
      <c r="H73" s="279">
        <v>0</v>
      </c>
      <c r="I73" s="280">
        <f t="shared" si="2"/>
        <v>8.6811079997728005</v>
      </c>
    </row>
    <row r="74" spans="2:9">
      <c r="B74" s="284"/>
      <c r="C74" s="80"/>
      <c r="D74" s="229" t="s">
        <v>428</v>
      </c>
      <c r="E74" s="379" t="s">
        <v>639</v>
      </c>
      <c r="F74" s="234">
        <v>8.6811079997728005</v>
      </c>
      <c r="G74" s="279">
        <v>0</v>
      </c>
      <c r="H74" s="279">
        <v>0</v>
      </c>
      <c r="I74" s="280">
        <f t="shared" si="2"/>
        <v>8.6811079997728005</v>
      </c>
    </row>
    <row r="75" spans="2:9">
      <c r="B75" s="284"/>
      <c r="C75" s="80"/>
      <c r="D75" s="229" t="s">
        <v>433</v>
      </c>
      <c r="E75" s="379" t="s">
        <v>639</v>
      </c>
      <c r="F75" s="234">
        <v>7.0578113819291062</v>
      </c>
      <c r="G75" s="279">
        <v>0</v>
      </c>
      <c r="H75" s="279">
        <v>0</v>
      </c>
      <c r="I75" s="280">
        <f t="shared" si="2"/>
        <v>7.0578113819291062</v>
      </c>
    </row>
    <row r="76" spans="2:9">
      <c r="B76" s="284"/>
      <c r="C76" s="80"/>
      <c r="D76" s="229" t="s">
        <v>436</v>
      </c>
      <c r="E76" s="379" t="s">
        <v>639</v>
      </c>
      <c r="F76" s="234">
        <v>6.82255100253147</v>
      </c>
      <c r="G76" s="279">
        <v>0</v>
      </c>
      <c r="H76" s="279">
        <v>0</v>
      </c>
      <c r="I76" s="280">
        <f t="shared" si="2"/>
        <v>6.82255100253147</v>
      </c>
    </row>
    <row r="77" spans="2:9">
      <c r="B77" s="284"/>
      <c r="C77" s="80"/>
      <c r="D77" s="229" t="s">
        <v>439</v>
      </c>
      <c r="E77" s="379" t="s">
        <v>641</v>
      </c>
      <c r="F77" s="234">
        <v>5.8815094849409224</v>
      </c>
      <c r="G77" s="279">
        <v>0</v>
      </c>
      <c r="H77" s="279">
        <v>0</v>
      </c>
      <c r="I77" s="280">
        <f t="shared" si="2"/>
        <v>5.8815094849409224</v>
      </c>
    </row>
    <row r="78" spans="2:9">
      <c r="B78" s="284"/>
      <c r="C78" s="80"/>
      <c r="D78" s="229" t="s">
        <v>442</v>
      </c>
      <c r="E78" s="379" t="s">
        <v>641</v>
      </c>
      <c r="F78" s="234">
        <v>5.6462491055432853</v>
      </c>
      <c r="G78" s="279">
        <v>0</v>
      </c>
      <c r="H78" s="279">
        <v>0</v>
      </c>
      <c r="I78" s="280">
        <f t="shared" si="2"/>
        <v>5.6462491055432853</v>
      </c>
    </row>
    <row r="79" spans="2:9">
      <c r="B79" s="284"/>
      <c r="C79" s="80"/>
      <c r="D79" s="229" t="s">
        <v>444</v>
      </c>
      <c r="E79" s="379" t="s">
        <v>639</v>
      </c>
      <c r="F79" s="234">
        <v>5.0051645716847251</v>
      </c>
      <c r="G79" s="279">
        <v>0</v>
      </c>
      <c r="H79" s="279">
        <v>0</v>
      </c>
      <c r="I79" s="280">
        <f t="shared" si="2"/>
        <v>5.0051645716847251</v>
      </c>
    </row>
    <row r="80" spans="2:9">
      <c r="B80" s="284"/>
      <c r="C80" s="80"/>
      <c r="D80" s="229" t="s">
        <v>449</v>
      </c>
      <c r="E80" s="379" t="s">
        <v>639</v>
      </c>
      <c r="F80" s="234">
        <v>4.2582128670972281</v>
      </c>
      <c r="G80" s="279">
        <v>0</v>
      </c>
      <c r="H80" s="279">
        <v>0</v>
      </c>
      <c r="I80" s="280">
        <f t="shared" si="2"/>
        <v>4.2582128670972281</v>
      </c>
    </row>
    <row r="81" spans="2:9">
      <c r="B81" s="284"/>
      <c r="C81" s="80"/>
      <c r="D81" s="229" t="s">
        <v>450</v>
      </c>
      <c r="E81" s="379" t="s">
        <v>639</v>
      </c>
      <c r="F81" s="234">
        <v>4.2170423007026407</v>
      </c>
      <c r="G81" s="279">
        <v>0</v>
      </c>
      <c r="H81" s="279">
        <v>0</v>
      </c>
      <c r="I81" s="280">
        <f t="shared" si="2"/>
        <v>4.2170423007026407</v>
      </c>
    </row>
    <row r="82" spans="2:9">
      <c r="B82" s="284"/>
      <c r="C82" s="80"/>
      <c r="D82" s="229" t="s">
        <v>452</v>
      </c>
      <c r="E82" s="379" t="s">
        <v>639</v>
      </c>
      <c r="F82" s="234">
        <v>3.8229811652115995</v>
      </c>
      <c r="G82" s="279">
        <v>0</v>
      </c>
      <c r="H82" s="279">
        <v>0</v>
      </c>
      <c r="I82" s="280">
        <f t="shared" si="2"/>
        <v>3.8229811652115995</v>
      </c>
    </row>
    <row r="83" spans="2:9">
      <c r="B83" s="284"/>
      <c r="C83" s="80"/>
      <c r="D83" s="229" t="s">
        <v>458</v>
      </c>
      <c r="E83" s="379" t="s">
        <v>639</v>
      </c>
      <c r="F83" s="234">
        <v>2.9407547424704612</v>
      </c>
      <c r="G83" s="279">
        <v>0</v>
      </c>
      <c r="H83" s="279">
        <v>0</v>
      </c>
      <c r="I83" s="280">
        <f t="shared" si="2"/>
        <v>2.9407547424704612</v>
      </c>
    </row>
    <row r="84" spans="2:9">
      <c r="B84" s="284"/>
      <c r="C84" s="80"/>
      <c r="D84" s="229" t="s">
        <v>462</v>
      </c>
      <c r="E84" s="379" t="s">
        <v>639</v>
      </c>
      <c r="F84" s="234">
        <v>2.7606041069467206</v>
      </c>
      <c r="G84" s="279">
        <v>0</v>
      </c>
      <c r="H84" s="279">
        <v>0</v>
      </c>
      <c r="I84" s="280">
        <f t="shared" si="2"/>
        <v>2.7606041069467206</v>
      </c>
    </row>
    <row r="85" spans="2:9">
      <c r="B85" s="284"/>
      <c r="C85" s="80"/>
      <c r="D85" s="229" t="s">
        <v>465</v>
      </c>
      <c r="E85" s="379" t="s">
        <v>639</v>
      </c>
      <c r="F85" s="234">
        <v>2.3526037939763689</v>
      </c>
      <c r="G85" s="279">
        <v>0</v>
      </c>
      <c r="H85" s="279">
        <v>0</v>
      </c>
      <c r="I85" s="280">
        <f t="shared" si="2"/>
        <v>2.3526037939763689</v>
      </c>
    </row>
    <row r="86" spans="2:9">
      <c r="B86" s="284"/>
      <c r="C86" s="80"/>
      <c r="D86" s="229" t="s">
        <v>467</v>
      </c>
      <c r="E86" s="379" t="s">
        <v>641</v>
      </c>
      <c r="F86" s="234">
        <v>2.1761585094281415</v>
      </c>
      <c r="G86" s="279">
        <v>0</v>
      </c>
      <c r="H86" s="279">
        <v>0</v>
      </c>
      <c r="I86" s="280">
        <f t="shared" si="2"/>
        <v>2.1761585094281415</v>
      </c>
    </row>
    <row r="87" spans="2:9">
      <c r="B87" s="284"/>
      <c r="C87" s="80"/>
      <c r="D87" s="229" t="s">
        <v>469</v>
      </c>
      <c r="E87" s="379" t="s">
        <v>639</v>
      </c>
      <c r="F87" s="234">
        <v>2.0585283197293229</v>
      </c>
      <c r="G87" s="279">
        <v>0</v>
      </c>
      <c r="H87" s="279">
        <v>0</v>
      </c>
      <c r="I87" s="280">
        <f t="shared" si="2"/>
        <v>2.0585283197293229</v>
      </c>
    </row>
    <row r="88" spans="2:9">
      <c r="B88" s="284"/>
      <c r="C88" s="80"/>
      <c r="D88" s="229" t="s">
        <v>478</v>
      </c>
      <c r="E88" s="379" t="s">
        <v>639</v>
      </c>
      <c r="F88" s="234">
        <v>1.1763018969881844</v>
      </c>
      <c r="G88" s="279">
        <v>0</v>
      </c>
      <c r="H88" s="279">
        <v>0</v>
      </c>
      <c r="I88" s="280">
        <f t="shared" si="2"/>
        <v>1.1763018969881844</v>
      </c>
    </row>
    <row r="89" spans="2:9">
      <c r="B89" s="284"/>
      <c r="C89" s="80"/>
      <c r="D89" s="229" t="s">
        <v>479</v>
      </c>
      <c r="E89" s="379" t="s">
        <v>639</v>
      </c>
      <c r="F89" s="234">
        <v>1.1763018969881844</v>
      </c>
      <c r="G89" s="279">
        <v>0</v>
      </c>
      <c r="H89" s="279">
        <v>0</v>
      </c>
      <c r="I89" s="280">
        <f t="shared" si="2"/>
        <v>1.1763018969881844</v>
      </c>
    </row>
    <row r="90" spans="2:9">
      <c r="B90" s="284"/>
      <c r="C90" s="80"/>
      <c r="D90" s="229" t="s">
        <v>481</v>
      </c>
      <c r="E90" s="379" t="s">
        <v>639</v>
      </c>
      <c r="F90" s="234">
        <v>0.99985661243995672</v>
      </c>
      <c r="G90" s="279">
        <v>0</v>
      </c>
      <c r="H90" s="279">
        <v>0</v>
      </c>
      <c r="I90" s="280">
        <f t="shared" si="2"/>
        <v>0.99985661243995672</v>
      </c>
    </row>
    <row r="91" spans="2:9">
      <c r="B91" s="284"/>
      <c r="C91" s="80"/>
      <c r="D91" s="229" t="s">
        <v>483</v>
      </c>
      <c r="E91" s="379" t="s">
        <v>639</v>
      </c>
      <c r="F91" s="234">
        <v>0.94104151759054755</v>
      </c>
      <c r="G91" s="279">
        <v>0</v>
      </c>
      <c r="H91" s="279">
        <v>0</v>
      </c>
      <c r="I91" s="280">
        <f t="shared" si="2"/>
        <v>0.94104151759054755</v>
      </c>
    </row>
    <row r="92" spans="2:9">
      <c r="B92" s="284"/>
      <c r="C92" s="80"/>
      <c r="D92" s="229" t="s">
        <v>488</v>
      </c>
      <c r="E92" s="379" t="s">
        <v>641</v>
      </c>
      <c r="F92" s="234">
        <v>0.59403245797903315</v>
      </c>
      <c r="G92" s="279">
        <v>0</v>
      </c>
      <c r="H92" s="279">
        <v>0</v>
      </c>
      <c r="I92" s="280">
        <f t="shared" si="2"/>
        <v>0.59403245797903315</v>
      </c>
    </row>
    <row r="93" spans="2:9">
      <c r="B93" s="284"/>
      <c r="C93" s="80"/>
      <c r="D93" s="229" t="s">
        <v>493</v>
      </c>
      <c r="E93" s="379" t="s">
        <v>639</v>
      </c>
      <c r="F93" s="234">
        <v>0.43523170188562826</v>
      </c>
      <c r="G93" s="279">
        <v>0</v>
      </c>
      <c r="H93" s="279">
        <v>0</v>
      </c>
      <c r="I93" s="280">
        <f t="shared" si="2"/>
        <v>0.43523170188562826</v>
      </c>
    </row>
    <row r="94" spans="2:9">
      <c r="B94" s="284"/>
      <c r="C94" s="80"/>
      <c r="D94" s="229" t="s">
        <v>497</v>
      </c>
      <c r="E94" s="379" t="s">
        <v>639</v>
      </c>
      <c r="F94" s="234">
        <v>0.35289056909645533</v>
      </c>
      <c r="G94" s="279">
        <v>0</v>
      </c>
      <c r="H94" s="279">
        <v>0</v>
      </c>
      <c r="I94" s="280">
        <f t="shared" si="2"/>
        <v>0.35289056909645533</v>
      </c>
    </row>
    <row r="95" spans="2:9">
      <c r="B95" s="284"/>
      <c r="C95" s="80"/>
      <c r="D95" s="229" t="s">
        <v>499</v>
      </c>
      <c r="E95" s="379" t="s">
        <v>641</v>
      </c>
      <c r="F95" s="234">
        <v>0.31313156497825467</v>
      </c>
      <c r="G95" s="279">
        <v>0</v>
      </c>
      <c r="H95" s="279">
        <v>0</v>
      </c>
      <c r="I95" s="280">
        <f t="shared" si="2"/>
        <v>0.31313156497825467</v>
      </c>
    </row>
    <row r="96" spans="2:9">
      <c r="B96" s="284"/>
      <c r="C96" s="80"/>
      <c r="D96" s="229" t="s">
        <v>520</v>
      </c>
      <c r="E96" s="379" t="s">
        <v>641</v>
      </c>
      <c r="F96" s="234">
        <v>4.9992830621997837E-2</v>
      </c>
      <c r="G96" s="279">
        <v>0</v>
      </c>
      <c r="H96" s="279">
        <v>0</v>
      </c>
      <c r="I96" s="280">
        <f t="shared" si="2"/>
        <v>4.9992830621997837E-2</v>
      </c>
    </row>
    <row r="97" spans="2:9">
      <c r="B97" s="284"/>
      <c r="C97" s="80"/>
      <c r="D97" s="229" t="s">
        <v>524</v>
      </c>
      <c r="E97" s="379" t="s">
        <v>641</v>
      </c>
      <c r="F97" s="234">
        <v>1.0645532167743069E-2</v>
      </c>
      <c r="G97" s="279">
        <v>0</v>
      </c>
      <c r="H97" s="279">
        <v>0</v>
      </c>
      <c r="I97" s="280">
        <f t="shared" si="2"/>
        <v>1.0645532167743069E-2</v>
      </c>
    </row>
    <row r="98" spans="2:9">
      <c r="B98" s="284"/>
      <c r="C98" s="80"/>
      <c r="D98" s="229" t="s">
        <v>526</v>
      </c>
      <c r="E98" s="379" t="s">
        <v>639</v>
      </c>
      <c r="F98" s="234">
        <v>8.1752981840678817E-3</v>
      </c>
      <c r="G98" s="279">
        <v>0</v>
      </c>
      <c r="H98" s="279">
        <v>0</v>
      </c>
      <c r="I98" s="280">
        <f t="shared" si="2"/>
        <v>8.1752981840678817E-3</v>
      </c>
    </row>
    <row r="99" spans="2:9">
      <c r="B99" s="284"/>
      <c r="C99" s="80"/>
      <c r="D99" s="229" t="s">
        <v>550</v>
      </c>
      <c r="E99" s="379" t="s">
        <v>641</v>
      </c>
      <c r="F99" s="234">
        <v>-5.6462491055432853</v>
      </c>
      <c r="G99" s="279">
        <v>0</v>
      </c>
      <c r="H99" s="279">
        <v>0</v>
      </c>
      <c r="I99" s="280">
        <f t="shared" si="2"/>
        <v>-5.6462491055432853</v>
      </c>
    </row>
    <row r="100" spans="2:9">
      <c r="B100" s="284"/>
      <c r="C100" s="80"/>
      <c r="D100" s="229" t="s">
        <v>553</v>
      </c>
      <c r="E100" s="379" t="s">
        <v>641</v>
      </c>
      <c r="F100" s="234">
        <v>-14.703773712352305</v>
      </c>
      <c r="G100" s="279">
        <v>0</v>
      </c>
      <c r="H100" s="279">
        <v>0</v>
      </c>
      <c r="I100" s="280">
        <f t="shared" si="2"/>
        <v>-14.703773712352305</v>
      </c>
    </row>
    <row r="101" spans="2:9">
      <c r="B101" s="284"/>
      <c r="C101" s="80"/>
      <c r="D101" s="229" t="s">
        <v>561</v>
      </c>
      <c r="E101" s="379" t="s">
        <v>641</v>
      </c>
      <c r="F101" s="352">
        <v>0</v>
      </c>
      <c r="G101" s="234">
        <v>-11.434242589673648</v>
      </c>
      <c r="H101" s="279">
        <v>0</v>
      </c>
      <c r="I101" s="280">
        <f t="shared" si="2"/>
        <v>-11.434242589673648</v>
      </c>
    </row>
    <row r="102" spans="2:9">
      <c r="B102" s="284"/>
      <c r="C102" s="80"/>
      <c r="D102" s="229" t="s">
        <v>562</v>
      </c>
      <c r="E102" s="379" t="s">
        <v>641</v>
      </c>
      <c r="F102" s="352">
        <v>0</v>
      </c>
      <c r="G102" s="279">
        <v>0</v>
      </c>
      <c r="H102" s="421">
        <v>795.82704840735619</v>
      </c>
      <c r="I102" s="422">
        <f t="shared" si="2"/>
        <v>795.82704840735619</v>
      </c>
    </row>
    <row r="103" spans="2:9">
      <c r="B103" s="284"/>
      <c r="C103" s="80" t="s">
        <v>632</v>
      </c>
      <c r="D103" s="229" t="s">
        <v>453</v>
      </c>
      <c r="E103" s="379" t="s">
        <v>639</v>
      </c>
      <c r="F103" s="234">
        <v>3.7053509755127809</v>
      </c>
      <c r="G103" s="279">
        <v>0</v>
      </c>
      <c r="H103" s="279">
        <v>0</v>
      </c>
      <c r="I103" s="280">
        <f t="shared" si="2"/>
        <v>3.7053509755127809</v>
      </c>
    </row>
    <row r="104" spans="2:9">
      <c r="B104" s="284"/>
      <c r="C104" s="80"/>
      <c r="D104" s="229" t="s">
        <v>480</v>
      </c>
      <c r="E104" s="379" t="s">
        <v>639</v>
      </c>
      <c r="F104" s="234">
        <v>1.1174868021387752</v>
      </c>
      <c r="G104" s="279">
        <v>0</v>
      </c>
      <c r="H104" s="279">
        <v>0</v>
      </c>
      <c r="I104" s="280">
        <f t="shared" si="2"/>
        <v>1.1174868021387752</v>
      </c>
    </row>
    <row r="105" spans="2:9">
      <c r="B105" s="284"/>
      <c r="C105" s="80"/>
      <c r="D105" s="229" t="s">
        <v>484</v>
      </c>
      <c r="E105" s="379" t="s">
        <v>639</v>
      </c>
      <c r="F105" s="234">
        <v>0.94104151759054755</v>
      </c>
      <c r="G105" s="279">
        <v>0</v>
      </c>
      <c r="H105" s="279">
        <v>0</v>
      </c>
      <c r="I105" s="280">
        <f t="shared" si="2"/>
        <v>0.94104151759054755</v>
      </c>
    </row>
    <row r="106" spans="2:9">
      <c r="B106" s="284"/>
      <c r="C106" s="80"/>
      <c r="D106" s="229" t="s">
        <v>486</v>
      </c>
      <c r="E106" s="379" t="s">
        <v>641</v>
      </c>
      <c r="F106" s="234">
        <v>0.84105585634655189</v>
      </c>
      <c r="G106" s="279">
        <v>0</v>
      </c>
      <c r="H106" s="279">
        <v>0</v>
      </c>
      <c r="I106" s="280">
        <f t="shared" si="2"/>
        <v>0.84105585634655189</v>
      </c>
    </row>
    <row r="107" spans="2:9">
      <c r="B107" s="284"/>
      <c r="C107" s="80"/>
      <c r="D107" s="229" t="s">
        <v>487</v>
      </c>
      <c r="E107" s="379" t="s">
        <v>639</v>
      </c>
      <c r="F107" s="234">
        <v>0.70578113819291066</v>
      </c>
      <c r="G107" s="279">
        <v>0</v>
      </c>
      <c r="H107" s="279">
        <v>0</v>
      </c>
      <c r="I107" s="280">
        <f t="shared" ref="I107:I170" si="3">SUM(F107:H107)</f>
        <v>0.70578113819291066</v>
      </c>
    </row>
    <row r="108" spans="2:9">
      <c r="B108" s="284"/>
      <c r="C108" s="80"/>
      <c r="D108" s="229" t="s">
        <v>489</v>
      </c>
      <c r="E108" s="379" t="s">
        <v>639</v>
      </c>
      <c r="F108" s="234">
        <v>0.58815094849409222</v>
      </c>
      <c r="G108" s="279">
        <v>0</v>
      </c>
      <c r="H108" s="279">
        <v>0</v>
      </c>
      <c r="I108" s="280">
        <f t="shared" si="3"/>
        <v>0.58815094849409222</v>
      </c>
    </row>
    <row r="109" spans="2:9">
      <c r="B109" s="284"/>
      <c r="C109" s="80"/>
      <c r="D109" s="229" t="s">
        <v>491</v>
      </c>
      <c r="E109" s="379" t="s">
        <v>641</v>
      </c>
      <c r="F109" s="234">
        <v>0.4881652872500965</v>
      </c>
      <c r="G109" s="279">
        <v>0</v>
      </c>
      <c r="H109" s="279">
        <v>0</v>
      </c>
      <c r="I109" s="280">
        <f t="shared" si="3"/>
        <v>0.4881652872500965</v>
      </c>
    </row>
    <row r="110" spans="2:9">
      <c r="B110" s="284"/>
      <c r="C110" s="80"/>
      <c r="D110" s="229" t="s">
        <v>505</v>
      </c>
      <c r="E110" s="379" t="s">
        <v>641</v>
      </c>
      <c r="F110" s="234">
        <v>0.26172717207987101</v>
      </c>
      <c r="G110" s="279">
        <v>0</v>
      </c>
      <c r="H110" s="279">
        <v>0</v>
      </c>
      <c r="I110" s="280">
        <f t="shared" si="3"/>
        <v>0.26172717207987101</v>
      </c>
    </row>
    <row r="111" spans="2:9">
      <c r="B111" s="284"/>
      <c r="C111" s="80"/>
      <c r="D111" s="229" t="s">
        <v>510</v>
      </c>
      <c r="E111" s="379" t="s">
        <v>639</v>
      </c>
      <c r="F111" s="234">
        <v>0.12468800108074755</v>
      </c>
      <c r="G111" s="279">
        <v>0</v>
      </c>
      <c r="H111" s="279">
        <v>0</v>
      </c>
      <c r="I111" s="280">
        <f t="shared" si="3"/>
        <v>0.12468800108074755</v>
      </c>
    </row>
    <row r="112" spans="2:9">
      <c r="B112" s="284"/>
      <c r="C112" s="80"/>
      <c r="D112" s="229" t="s">
        <v>489</v>
      </c>
      <c r="E112" s="379" t="s">
        <v>639</v>
      </c>
      <c r="F112" s="234">
        <v>0.11763018969881844</v>
      </c>
      <c r="G112" s="279">
        <v>0</v>
      </c>
      <c r="H112" s="279">
        <v>0</v>
      </c>
      <c r="I112" s="280">
        <f t="shared" si="3"/>
        <v>0.11763018969881844</v>
      </c>
    </row>
    <row r="113" spans="2:9">
      <c r="B113" s="284"/>
      <c r="C113" s="80"/>
      <c r="D113" s="229" t="s">
        <v>512</v>
      </c>
      <c r="E113" s="379" t="s">
        <v>641</v>
      </c>
      <c r="F113" s="234">
        <v>0.11763018969881844</v>
      </c>
      <c r="G113" s="279">
        <v>0</v>
      </c>
      <c r="H113" s="279">
        <v>0</v>
      </c>
      <c r="I113" s="280">
        <f t="shared" si="3"/>
        <v>0.11763018969881844</v>
      </c>
    </row>
    <row r="114" spans="2:9">
      <c r="B114" s="284"/>
      <c r="C114" s="80"/>
      <c r="D114" s="229" t="s">
        <v>516</v>
      </c>
      <c r="E114" s="379" t="s">
        <v>639</v>
      </c>
      <c r="F114" s="234">
        <v>5.9991396746397405E-2</v>
      </c>
      <c r="G114" s="279">
        <v>0</v>
      </c>
      <c r="H114" s="279">
        <v>0</v>
      </c>
      <c r="I114" s="280">
        <f t="shared" si="3"/>
        <v>5.9991396746397405E-2</v>
      </c>
    </row>
    <row r="115" spans="2:9">
      <c r="B115" s="284"/>
      <c r="C115" s="80"/>
      <c r="D115" s="229" t="s">
        <v>518</v>
      </c>
      <c r="E115" s="379" t="s">
        <v>641</v>
      </c>
      <c r="F115" s="234">
        <v>5.6874196719378718E-2</v>
      </c>
      <c r="G115" s="279">
        <v>0</v>
      </c>
      <c r="H115" s="279">
        <v>0</v>
      </c>
      <c r="I115" s="280">
        <f t="shared" si="3"/>
        <v>5.6874196719378718E-2</v>
      </c>
    </row>
    <row r="116" spans="2:9">
      <c r="B116" s="284"/>
      <c r="C116" s="80"/>
      <c r="D116" s="229" t="s">
        <v>523</v>
      </c>
      <c r="E116" s="379" t="s">
        <v>641</v>
      </c>
      <c r="F116" s="234">
        <v>1.8585569972413313E-2</v>
      </c>
      <c r="G116" s="279">
        <v>0</v>
      </c>
      <c r="H116" s="279">
        <v>0</v>
      </c>
      <c r="I116" s="280">
        <f t="shared" si="3"/>
        <v>1.8585569972413313E-2</v>
      </c>
    </row>
    <row r="117" spans="2:9">
      <c r="B117" s="284"/>
      <c r="C117" s="80"/>
      <c r="D117" s="229" t="s">
        <v>525</v>
      </c>
      <c r="E117" s="379" t="s">
        <v>641</v>
      </c>
      <c r="F117" s="234">
        <v>8.8222642274113829E-3</v>
      </c>
      <c r="G117" s="279">
        <v>0</v>
      </c>
      <c r="H117" s="279">
        <v>0</v>
      </c>
      <c r="I117" s="280">
        <f t="shared" si="3"/>
        <v>8.8222642274113829E-3</v>
      </c>
    </row>
    <row r="118" spans="2:9">
      <c r="B118" s="284"/>
      <c r="C118" s="80"/>
      <c r="D118" s="229" t="s">
        <v>532</v>
      </c>
      <c r="E118" s="379" t="s">
        <v>641</v>
      </c>
      <c r="F118" s="234">
        <v>0.98338838588212218</v>
      </c>
      <c r="G118" s="279">
        <v>0</v>
      </c>
      <c r="H118" s="279">
        <v>0</v>
      </c>
      <c r="I118" s="280">
        <f t="shared" si="3"/>
        <v>0.98338838588212218</v>
      </c>
    </row>
    <row r="119" spans="2:9">
      <c r="B119" s="284"/>
      <c r="C119" s="80"/>
      <c r="D119" s="229" t="s">
        <v>532</v>
      </c>
      <c r="E119" s="379" t="s">
        <v>641</v>
      </c>
      <c r="F119" s="234">
        <v>0.54815668399649398</v>
      </c>
      <c r="G119" s="279">
        <v>0</v>
      </c>
      <c r="H119" s="279">
        <v>0</v>
      </c>
      <c r="I119" s="280">
        <f t="shared" si="3"/>
        <v>0.54815668399649398</v>
      </c>
    </row>
    <row r="120" spans="2:9">
      <c r="B120" s="284"/>
      <c r="C120" s="80"/>
      <c r="D120" s="229" t="s">
        <v>533</v>
      </c>
      <c r="E120" s="379" t="s">
        <v>641</v>
      </c>
      <c r="F120" s="234">
        <v>0.28819396476210518</v>
      </c>
      <c r="G120" s="279">
        <v>0</v>
      </c>
      <c r="H120" s="279">
        <v>0</v>
      </c>
      <c r="I120" s="280">
        <f t="shared" si="3"/>
        <v>0.28819396476210518</v>
      </c>
    </row>
    <row r="121" spans="2:9">
      <c r="B121" s="284"/>
      <c r="C121" s="80"/>
      <c r="D121" s="229" t="s">
        <v>533</v>
      </c>
      <c r="E121" s="379" t="s">
        <v>641</v>
      </c>
      <c r="F121" s="234">
        <v>5.1639653277781299E-2</v>
      </c>
      <c r="G121" s="279">
        <v>0</v>
      </c>
      <c r="H121" s="279">
        <v>0</v>
      </c>
      <c r="I121" s="280">
        <f t="shared" si="3"/>
        <v>5.1639653277781299E-2</v>
      </c>
    </row>
    <row r="122" spans="2:9">
      <c r="B122" s="284"/>
      <c r="C122" s="80"/>
      <c r="D122" s="229" t="s">
        <v>534</v>
      </c>
      <c r="E122" s="379" t="s">
        <v>641</v>
      </c>
      <c r="F122" s="234">
        <v>0.31760151218680976</v>
      </c>
      <c r="G122" s="279">
        <v>0</v>
      </c>
      <c r="H122" s="279">
        <v>0</v>
      </c>
      <c r="I122" s="280">
        <f t="shared" si="3"/>
        <v>0.31760151218680976</v>
      </c>
    </row>
    <row r="123" spans="2:9">
      <c r="B123" s="284"/>
      <c r="C123" s="80" t="s">
        <v>138</v>
      </c>
      <c r="D123" s="229" t="s">
        <v>390</v>
      </c>
      <c r="E123" s="379" t="s">
        <v>639</v>
      </c>
      <c r="F123" s="234">
        <v>323.07131600780491</v>
      </c>
      <c r="G123" s="279">
        <v>0</v>
      </c>
      <c r="H123" s="279">
        <v>0</v>
      </c>
      <c r="I123" s="280">
        <f t="shared" si="3"/>
        <v>323.07131600780491</v>
      </c>
    </row>
    <row r="124" spans="2:9">
      <c r="B124" s="284"/>
      <c r="C124" s="80"/>
      <c r="D124" s="229" t="s">
        <v>612</v>
      </c>
      <c r="E124" s="379" t="s">
        <v>639</v>
      </c>
      <c r="F124" s="234">
        <v>158.80075609340489</v>
      </c>
      <c r="G124" s="279">
        <v>0</v>
      </c>
      <c r="H124" s="279">
        <v>0</v>
      </c>
      <c r="I124" s="280">
        <f t="shared" si="3"/>
        <v>158.80075609340489</v>
      </c>
    </row>
    <row r="125" spans="2:9">
      <c r="B125" s="284"/>
      <c r="C125" s="80"/>
      <c r="D125" s="229" t="s">
        <v>613</v>
      </c>
      <c r="E125" s="379" t="s">
        <v>639</v>
      </c>
      <c r="F125" s="234">
        <v>69.79110903511112</v>
      </c>
      <c r="G125" s="279">
        <v>0</v>
      </c>
      <c r="H125" s="279">
        <v>0</v>
      </c>
      <c r="I125" s="280">
        <f t="shared" si="3"/>
        <v>69.79110903511112</v>
      </c>
    </row>
    <row r="126" spans="2:9">
      <c r="B126" s="284"/>
      <c r="C126" s="80"/>
      <c r="D126" s="229" t="s">
        <v>614</v>
      </c>
      <c r="E126" s="379" t="s">
        <v>639</v>
      </c>
      <c r="F126" s="234">
        <v>7.3165977992665079</v>
      </c>
      <c r="G126" s="279">
        <v>0</v>
      </c>
      <c r="H126" s="279">
        <v>0</v>
      </c>
      <c r="I126" s="280">
        <f t="shared" si="3"/>
        <v>7.3165977992665079</v>
      </c>
    </row>
    <row r="127" spans="2:9">
      <c r="B127" s="284"/>
      <c r="C127" s="80"/>
      <c r="D127" s="229" t="s">
        <v>440</v>
      </c>
      <c r="E127" s="379" t="s">
        <v>641</v>
      </c>
      <c r="F127" s="234">
        <v>5.8815094849409224</v>
      </c>
      <c r="G127" s="279">
        <v>0</v>
      </c>
      <c r="H127" s="279">
        <v>0</v>
      </c>
      <c r="I127" s="280">
        <f t="shared" si="3"/>
        <v>5.8815094849409224</v>
      </c>
    </row>
    <row r="128" spans="2:9">
      <c r="B128" s="284"/>
      <c r="C128" s="80"/>
      <c r="D128" s="229" t="s">
        <v>615</v>
      </c>
      <c r="E128" s="379" t="s">
        <v>639</v>
      </c>
      <c r="F128" s="234">
        <v>4.8228377776515563</v>
      </c>
      <c r="G128" s="279">
        <v>0</v>
      </c>
      <c r="H128" s="279">
        <v>0</v>
      </c>
      <c r="I128" s="280">
        <f t="shared" si="3"/>
        <v>4.8228377776515563</v>
      </c>
    </row>
    <row r="129" spans="2:9">
      <c r="B129" s="284"/>
      <c r="C129" s="80"/>
      <c r="D129" s="229" t="s">
        <v>67</v>
      </c>
      <c r="E129" s="379" t="s">
        <v>639</v>
      </c>
      <c r="F129" s="234">
        <v>4.4523026801002779</v>
      </c>
      <c r="G129" s="279">
        <v>0</v>
      </c>
      <c r="H129" s="279">
        <v>0</v>
      </c>
      <c r="I129" s="280">
        <f t="shared" si="3"/>
        <v>4.4523026801002779</v>
      </c>
    </row>
    <row r="130" spans="2:9">
      <c r="B130" s="284"/>
      <c r="C130" s="80"/>
      <c r="D130" s="229" t="s">
        <v>456</v>
      </c>
      <c r="E130" s="379" t="s">
        <v>639</v>
      </c>
      <c r="F130" s="234">
        <v>3.0994378683741668</v>
      </c>
      <c r="G130" s="279">
        <v>0</v>
      </c>
      <c r="H130" s="279">
        <v>0</v>
      </c>
      <c r="I130" s="280">
        <f t="shared" si="3"/>
        <v>3.0994378683741668</v>
      </c>
    </row>
    <row r="131" spans="2:9">
      <c r="B131" s="284"/>
      <c r="C131" s="80"/>
      <c r="D131" s="229" t="s">
        <v>470</v>
      </c>
      <c r="E131" s="379" t="s">
        <v>639</v>
      </c>
      <c r="F131" s="234">
        <v>1.970305677455209</v>
      </c>
      <c r="G131" s="279">
        <v>0</v>
      </c>
      <c r="H131" s="279">
        <v>0</v>
      </c>
      <c r="I131" s="280">
        <f t="shared" si="3"/>
        <v>1.970305677455209</v>
      </c>
    </row>
    <row r="132" spans="2:9">
      <c r="B132" s="284"/>
      <c r="C132" s="80"/>
      <c r="D132" s="229" t="s">
        <v>477</v>
      </c>
      <c r="E132" s="379" t="s">
        <v>639</v>
      </c>
      <c r="F132" s="234">
        <v>1.4115622763858213</v>
      </c>
      <c r="G132" s="279">
        <v>0</v>
      </c>
      <c r="H132" s="279">
        <v>0</v>
      </c>
      <c r="I132" s="280">
        <f t="shared" si="3"/>
        <v>1.4115622763858213</v>
      </c>
    </row>
    <row r="133" spans="2:9">
      <c r="B133" s="284"/>
      <c r="C133" s="80"/>
      <c r="D133" s="229" t="s">
        <v>485</v>
      </c>
      <c r="E133" s="379" t="s">
        <v>639</v>
      </c>
      <c r="F133" s="234">
        <v>0.92339698913572477</v>
      </c>
      <c r="G133" s="279">
        <v>0</v>
      </c>
      <c r="H133" s="279">
        <v>0</v>
      </c>
      <c r="I133" s="280">
        <f t="shared" si="3"/>
        <v>0.92339698913572477</v>
      </c>
    </row>
    <row r="134" spans="2:9">
      <c r="B134" s="284"/>
      <c r="C134" s="80"/>
      <c r="D134" s="229" t="s">
        <v>535</v>
      </c>
      <c r="E134" s="379" t="s">
        <v>641</v>
      </c>
      <c r="F134" s="234">
        <v>2.7170221216633084</v>
      </c>
      <c r="G134" s="279">
        <v>0</v>
      </c>
      <c r="H134" s="279">
        <v>0</v>
      </c>
      <c r="I134" s="280">
        <f t="shared" si="3"/>
        <v>2.7170221216633084</v>
      </c>
    </row>
    <row r="135" spans="2:9">
      <c r="B135" s="284"/>
      <c r="C135" s="80"/>
      <c r="D135" s="229" t="s">
        <v>557</v>
      </c>
      <c r="E135" s="379" t="s">
        <v>641</v>
      </c>
      <c r="F135" s="352">
        <v>0</v>
      </c>
      <c r="G135" s="234">
        <v>5.8815094849409224</v>
      </c>
      <c r="H135" s="279">
        <v>0</v>
      </c>
      <c r="I135" s="280">
        <f t="shared" si="3"/>
        <v>5.8815094849409224</v>
      </c>
    </row>
    <row r="136" spans="2:9">
      <c r="B136" s="284"/>
      <c r="C136" s="80" t="s">
        <v>622</v>
      </c>
      <c r="D136" s="229" t="s">
        <v>421</v>
      </c>
      <c r="E136" s="379" t="s">
        <v>639</v>
      </c>
      <c r="F136" s="234">
        <v>9.9985661243995665</v>
      </c>
      <c r="G136" s="279">
        <v>0</v>
      </c>
      <c r="H136" s="279">
        <v>0</v>
      </c>
      <c r="I136" s="280">
        <f t="shared" si="3"/>
        <v>9.9985661243995665</v>
      </c>
    </row>
    <row r="137" spans="2:9">
      <c r="B137" s="284"/>
      <c r="C137" s="80"/>
      <c r="D137" s="229" t="s">
        <v>548</v>
      </c>
      <c r="E137" s="379" t="s">
        <v>641</v>
      </c>
      <c r="F137" s="234">
        <v>-2.0585283197293229</v>
      </c>
      <c r="G137" s="279">
        <v>0</v>
      </c>
      <c r="H137" s="279">
        <v>0</v>
      </c>
      <c r="I137" s="280">
        <f t="shared" si="3"/>
        <v>-2.0585283197293229</v>
      </c>
    </row>
    <row r="138" spans="2:9">
      <c r="B138" s="284"/>
      <c r="C138" s="80"/>
      <c r="D138" s="229" t="s">
        <v>555</v>
      </c>
      <c r="E138" s="379" t="s">
        <v>639</v>
      </c>
      <c r="F138" s="234">
        <v>0.57579977857571618</v>
      </c>
      <c r="G138" s="279">
        <v>0</v>
      </c>
      <c r="H138" s="279">
        <v>0</v>
      </c>
      <c r="I138" s="280">
        <f t="shared" si="3"/>
        <v>0.57579977857571618</v>
      </c>
    </row>
    <row r="139" spans="2:9">
      <c r="B139" s="284"/>
      <c r="C139" s="150" t="s">
        <v>107</v>
      </c>
      <c r="D139" s="229" t="s">
        <v>388</v>
      </c>
      <c r="E139" s="379" t="s">
        <v>639</v>
      </c>
      <c r="F139" s="234">
        <v>794.41548613097041</v>
      </c>
      <c r="G139" s="279">
        <v>0</v>
      </c>
      <c r="H139" s="279">
        <v>0</v>
      </c>
      <c r="I139" s="280">
        <f t="shared" si="3"/>
        <v>794.41548613097041</v>
      </c>
    </row>
    <row r="140" spans="2:9">
      <c r="B140" s="284"/>
      <c r="C140" s="80"/>
      <c r="D140" s="229" t="s">
        <v>540</v>
      </c>
      <c r="E140" s="379"/>
      <c r="F140" s="234">
        <v>-1.859953</v>
      </c>
      <c r="G140" s="279">
        <v>0</v>
      </c>
      <c r="H140" s="279">
        <v>0</v>
      </c>
      <c r="I140" s="280">
        <f t="shared" si="3"/>
        <v>-1.859953</v>
      </c>
    </row>
    <row r="141" spans="2:9">
      <c r="B141" s="284"/>
      <c r="C141" s="80"/>
      <c r="D141" s="229" t="s">
        <v>391</v>
      </c>
      <c r="E141" s="379" t="s">
        <v>639</v>
      </c>
      <c r="F141" s="234">
        <v>179.09196381645108</v>
      </c>
      <c r="G141" s="279">
        <v>0</v>
      </c>
      <c r="H141" s="279">
        <v>0</v>
      </c>
      <c r="I141" s="280">
        <f t="shared" si="3"/>
        <v>179.09196381645108</v>
      </c>
    </row>
    <row r="142" spans="2:9">
      <c r="B142" s="284"/>
      <c r="C142" s="80"/>
      <c r="D142" s="229" t="s">
        <v>392</v>
      </c>
      <c r="E142" s="379" t="s">
        <v>639</v>
      </c>
      <c r="F142" s="234">
        <v>168.74050712295505</v>
      </c>
      <c r="G142" s="279">
        <v>0</v>
      </c>
      <c r="H142" s="279">
        <v>0</v>
      </c>
      <c r="I142" s="280">
        <f t="shared" si="3"/>
        <v>168.74050712295505</v>
      </c>
    </row>
    <row r="143" spans="2:9">
      <c r="B143" s="284"/>
      <c r="C143" s="80"/>
      <c r="D143" s="229" t="s">
        <v>393</v>
      </c>
      <c r="E143" s="379" t="s">
        <v>639</v>
      </c>
      <c r="F143" s="234">
        <v>161.84061427069662</v>
      </c>
      <c r="G143" s="279">
        <v>0</v>
      </c>
      <c r="H143" s="279">
        <v>0</v>
      </c>
      <c r="I143" s="280">
        <f t="shared" si="3"/>
        <v>161.84061427069662</v>
      </c>
    </row>
    <row r="144" spans="2:9">
      <c r="B144" s="284"/>
      <c r="C144" s="80"/>
      <c r="D144" s="229" t="s">
        <v>395</v>
      </c>
      <c r="E144" s="379" t="s">
        <v>639</v>
      </c>
      <c r="F144" s="234">
        <v>126.62889921077804</v>
      </c>
      <c r="G144" s="279">
        <v>0</v>
      </c>
      <c r="H144" s="279">
        <v>0</v>
      </c>
      <c r="I144" s="280">
        <f t="shared" si="3"/>
        <v>126.62889921077804</v>
      </c>
    </row>
    <row r="145" spans="2:9">
      <c r="B145" s="284"/>
      <c r="C145" s="80"/>
      <c r="D145" s="229" t="s">
        <v>397</v>
      </c>
      <c r="E145" s="379" t="s">
        <v>639</v>
      </c>
      <c r="F145" s="234">
        <v>84.699618092634225</v>
      </c>
      <c r="G145" s="279">
        <v>0</v>
      </c>
      <c r="H145" s="279">
        <v>0</v>
      </c>
      <c r="I145" s="280">
        <f t="shared" si="3"/>
        <v>84.699618092634225</v>
      </c>
    </row>
    <row r="146" spans="2:9">
      <c r="B146" s="284"/>
      <c r="C146" s="80"/>
      <c r="D146" s="229" t="s">
        <v>398</v>
      </c>
      <c r="E146" s="379" t="s">
        <v>639</v>
      </c>
      <c r="F146" s="234">
        <v>76.459623304231997</v>
      </c>
      <c r="G146" s="279">
        <v>0</v>
      </c>
      <c r="H146" s="279">
        <v>0</v>
      </c>
      <c r="I146" s="280">
        <f t="shared" si="3"/>
        <v>76.459623304231997</v>
      </c>
    </row>
    <row r="147" spans="2:9">
      <c r="B147" s="284"/>
      <c r="C147" s="80"/>
      <c r="D147" s="229" t="s">
        <v>399</v>
      </c>
      <c r="E147" s="379" t="s">
        <v>639</v>
      </c>
      <c r="F147" s="234">
        <v>70.578113819291076</v>
      </c>
      <c r="G147" s="279">
        <v>0</v>
      </c>
      <c r="H147" s="279">
        <v>0</v>
      </c>
      <c r="I147" s="280">
        <f t="shared" si="3"/>
        <v>70.578113819291076</v>
      </c>
    </row>
    <row r="148" spans="2:9">
      <c r="B148" s="284"/>
      <c r="C148" s="80"/>
      <c r="D148" s="229" t="s">
        <v>400</v>
      </c>
      <c r="E148" s="379" t="s">
        <v>639</v>
      </c>
      <c r="F148" s="234">
        <v>66.990393033477105</v>
      </c>
      <c r="G148" s="279">
        <v>0</v>
      </c>
      <c r="H148" s="279">
        <v>0</v>
      </c>
      <c r="I148" s="280">
        <f t="shared" si="3"/>
        <v>66.990393033477105</v>
      </c>
    </row>
    <row r="149" spans="2:9">
      <c r="B149" s="284"/>
      <c r="C149" s="80"/>
      <c r="D149" s="229" t="s">
        <v>401</v>
      </c>
      <c r="E149" s="379" t="s">
        <v>639</v>
      </c>
      <c r="F149" s="234">
        <v>66.87276284377829</v>
      </c>
      <c r="G149" s="279">
        <v>0</v>
      </c>
      <c r="H149" s="279">
        <v>0</v>
      </c>
      <c r="I149" s="280">
        <f t="shared" si="3"/>
        <v>66.87276284377829</v>
      </c>
    </row>
    <row r="150" spans="2:9">
      <c r="B150" s="284"/>
      <c r="C150" s="80"/>
      <c r="D150" s="229" t="s">
        <v>402</v>
      </c>
      <c r="E150" s="379" t="s">
        <v>639</v>
      </c>
      <c r="F150" s="234">
        <v>58.815094849409221</v>
      </c>
      <c r="G150" s="279">
        <v>0</v>
      </c>
      <c r="H150" s="279">
        <v>0</v>
      </c>
      <c r="I150" s="280">
        <f t="shared" si="3"/>
        <v>58.815094849409221</v>
      </c>
    </row>
    <row r="151" spans="2:9">
      <c r="B151" s="284"/>
      <c r="C151" s="80"/>
      <c r="D151" s="229" t="s">
        <v>403</v>
      </c>
      <c r="E151" s="379" t="s">
        <v>639</v>
      </c>
      <c r="F151" s="234">
        <v>53.110030649016522</v>
      </c>
      <c r="G151" s="279">
        <v>0</v>
      </c>
      <c r="H151" s="279">
        <v>0</v>
      </c>
      <c r="I151" s="280">
        <f t="shared" si="3"/>
        <v>53.110030649016522</v>
      </c>
    </row>
    <row r="152" spans="2:9">
      <c r="B152" s="284"/>
      <c r="C152" s="80"/>
      <c r="D152" s="229" t="s">
        <v>406</v>
      </c>
      <c r="E152" s="379" t="s">
        <v>639</v>
      </c>
      <c r="F152" s="234">
        <v>47.052075879527379</v>
      </c>
      <c r="G152" s="279">
        <v>0</v>
      </c>
      <c r="H152" s="279">
        <v>0</v>
      </c>
      <c r="I152" s="280">
        <f t="shared" si="3"/>
        <v>47.052075879527379</v>
      </c>
    </row>
    <row r="153" spans="2:9">
      <c r="B153" s="284"/>
      <c r="C153" s="80"/>
      <c r="D153" s="229" t="s">
        <v>407</v>
      </c>
      <c r="E153" s="379" t="s">
        <v>639</v>
      </c>
      <c r="F153" s="234">
        <v>34.583275771452627</v>
      </c>
      <c r="G153" s="279">
        <v>0</v>
      </c>
      <c r="H153" s="279">
        <v>0</v>
      </c>
      <c r="I153" s="280">
        <f t="shared" si="3"/>
        <v>34.583275771452627</v>
      </c>
    </row>
    <row r="154" spans="2:9">
      <c r="B154" s="284"/>
      <c r="C154" s="80"/>
      <c r="D154" s="229" t="s">
        <v>408</v>
      </c>
      <c r="E154" s="379" t="s">
        <v>639</v>
      </c>
      <c r="F154" s="234">
        <v>29.40754742470461</v>
      </c>
      <c r="G154" s="279">
        <v>0</v>
      </c>
      <c r="H154" s="279">
        <v>0</v>
      </c>
      <c r="I154" s="280">
        <f t="shared" si="3"/>
        <v>29.40754742470461</v>
      </c>
    </row>
    <row r="155" spans="2:9">
      <c r="B155" s="284"/>
      <c r="C155" s="80"/>
      <c r="D155" s="229" t="s">
        <v>410</v>
      </c>
      <c r="E155" s="379" t="s">
        <v>639</v>
      </c>
      <c r="F155" s="234">
        <v>24.43379011366947</v>
      </c>
      <c r="G155" s="279">
        <v>0</v>
      </c>
      <c r="H155" s="279">
        <v>0</v>
      </c>
      <c r="I155" s="280">
        <f t="shared" si="3"/>
        <v>24.43379011366947</v>
      </c>
    </row>
    <row r="156" spans="2:9">
      <c r="B156" s="284"/>
      <c r="C156" s="80"/>
      <c r="D156" s="229" t="s">
        <v>411</v>
      </c>
      <c r="E156" s="379" t="s">
        <v>639</v>
      </c>
      <c r="F156" s="234">
        <v>24.114188888257779</v>
      </c>
      <c r="G156" s="279">
        <v>0</v>
      </c>
      <c r="H156" s="279">
        <v>0</v>
      </c>
      <c r="I156" s="280">
        <f t="shared" si="3"/>
        <v>24.114188888257779</v>
      </c>
    </row>
    <row r="157" spans="2:9">
      <c r="B157" s="284"/>
      <c r="C157" s="80"/>
      <c r="D157" s="229" t="s">
        <v>412</v>
      </c>
      <c r="E157" s="379" t="s">
        <v>639</v>
      </c>
      <c r="F157" s="234">
        <v>23.52603793976369</v>
      </c>
      <c r="G157" s="279">
        <v>0</v>
      </c>
      <c r="H157" s="279">
        <v>0</v>
      </c>
      <c r="I157" s="280">
        <f t="shared" si="3"/>
        <v>23.52603793976369</v>
      </c>
    </row>
    <row r="158" spans="2:9">
      <c r="B158" s="284"/>
      <c r="C158" s="80"/>
      <c r="D158" s="229" t="s">
        <v>414</v>
      </c>
      <c r="E158" s="379" t="s">
        <v>639</v>
      </c>
      <c r="F158" s="234">
        <v>18.820830351810951</v>
      </c>
      <c r="G158" s="279">
        <v>0</v>
      </c>
      <c r="H158" s="279">
        <v>0</v>
      </c>
      <c r="I158" s="280">
        <f t="shared" si="3"/>
        <v>18.820830351810951</v>
      </c>
    </row>
    <row r="159" spans="2:9">
      <c r="B159" s="284"/>
      <c r="C159" s="80"/>
      <c r="D159" s="229" t="s">
        <v>415</v>
      </c>
      <c r="E159" s="379" t="s">
        <v>639</v>
      </c>
      <c r="F159" s="234">
        <v>16.803472598476215</v>
      </c>
      <c r="G159" s="279">
        <v>0</v>
      </c>
      <c r="H159" s="279">
        <v>0</v>
      </c>
      <c r="I159" s="280">
        <f t="shared" si="3"/>
        <v>16.803472598476215</v>
      </c>
    </row>
    <row r="160" spans="2:9">
      <c r="B160" s="284"/>
      <c r="C160" s="80"/>
      <c r="D160" s="229" t="s">
        <v>416</v>
      </c>
      <c r="E160" s="379" t="s">
        <v>639</v>
      </c>
      <c r="F160" s="234">
        <v>14.703773712352305</v>
      </c>
      <c r="G160" s="279">
        <v>0</v>
      </c>
      <c r="H160" s="279">
        <v>0</v>
      </c>
      <c r="I160" s="280">
        <f t="shared" si="3"/>
        <v>14.703773712352305</v>
      </c>
    </row>
    <row r="161" spans="2:9">
      <c r="B161" s="284"/>
      <c r="C161" s="80"/>
      <c r="D161" s="229" t="s">
        <v>417</v>
      </c>
      <c r="E161" s="379" t="s">
        <v>639</v>
      </c>
      <c r="F161" s="234">
        <v>14.48615786140949</v>
      </c>
      <c r="G161" s="279">
        <v>0</v>
      </c>
      <c r="H161" s="279">
        <v>0</v>
      </c>
      <c r="I161" s="280">
        <f t="shared" si="3"/>
        <v>14.48615786140949</v>
      </c>
    </row>
    <row r="162" spans="2:9">
      <c r="B162" s="284"/>
      <c r="C162" s="80"/>
      <c r="D162" s="229" t="s">
        <v>418</v>
      </c>
      <c r="E162" s="379" t="s">
        <v>639</v>
      </c>
      <c r="F162" s="234">
        <v>12.81580916768627</v>
      </c>
      <c r="G162" s="279">
        <v>0</v>
      </c>
      <c r="H162" s="279">
        <v>0</v>
      </c>
      <c r="I162" s="280">
        <f t="shared" si="3"/>
        <v>12.81580916768627</v>
      </c>
    </row>
    <row r="163" spans="2:9">
      <c r="B163" s="284"/>
      <c r="C163" s="80"/>
      <c r="D163" s="229" t="s">
        <v>420</v>
      </c>
      <c r="E163" s="379" t="s">
        <v>639</v>
      </c>
      <c r="F163" s="234">
        <v>10.70434726259248</v>
      </c>
      <c r="G163" s="279">
        <v>0</v>
      </c>
      <c r="H163" s="279">
        <v>0</v>
      </c>
      <c r="I163" s="280">
        <f t="shared" si="3"/>
        <v>10.70434726259248</v>
      </c>
    </row>
    <row r="164" spans="2:9">
      <c r="B164" s="284"/>
      <c r="C164" s="80"/>
      <c r="D164" s="229" t="s">
        <v>423</v>
      </c>
      <c r="E164" s="379" t="s">
        <v>639</v>
      </c>
      <c r="F164" s="234">
        <v>9.2339698913572477</v>
      </c>
      <c r="G164" s="279">
        <v>0</v>
      </c>
      <c r="H164" s="279">
        <v>0</v>
      </c>
      <c r="I164" s="280">
        <f t="shared" si="3"/>
        <v>9.2339698913572477</v>
      </c>
    </row>
    <row r="165" spans="2:9">
      <c r="B165" s="284"/>
      <c r="C165" s="80"/>
      <c r="D165" s="229" t="s">
        <v>424</v>
      </c>
      <c r="E165" s="379" t="s">
        <v>639</v>
      </c>
      <c r="F165" s="234">
        <v>8.9987095119596106</v>
      </c>
      <c r="G165" s="279">
        <v>0</v>
      </c>
      <c r="H165" s="279">
        <v>0</v>
      </c>
      <c r="I165" s="280">
        <f t="shared" si="3"/>
        <v>8.9987095119596106</v>
      </c>
    </row>
    <row r="166" spans="2:9">
      <c r="B166" s="284"/>
      <c r="C166" s="80"/>
      <c r="D166" s="229" t="s">
        <v>425</v>
      </c>
      <c r="E166" s="379" t="s">
        <v>639</v>
      </c>
      <c r="F166" s="234">
        <v>8.8222642274113845</v>
      </c>
      <c r="G166" s="279">
        <v>0</v>
      </c>
      <c r="H166" s="279">
        <v>0</v>
      </c>
      <c r="I166" s="280">
        <f t="shared" si="3"/>
        <v>8.8222642274113845</v>
      </c>
    </row>
    <row r="167" spans="2:9">
      <c r="B167" s="284"/>
      <c r="C167" s="80"/>
      <c r="D167" s="229" t="s">
        <v>426</v>
      </c>
      <c r="E167" s="379" t="s">
        <v>639</v>
      </c>
      <c r="F167" s="234">
        <v>8.8222642274113845</v>
      </c>
      <c r="G167" s="279">
        <v>0</v>
      </c>
      <c r="H167" s="279">
        <v>0</v>
      </c>
      <c r="I167" s="280">
        <f t="shared" si="3"/>
        <v>8.8222642274113845</v>
      </c>
    </row>
    <row r="168" spans="2:9">
      <c r="B168" s="284"/>
      <c r="C168" s="80"/>
      <c r="D168" s="229" t="s">
        <v>429</v>
      </c>
      <c r="E168" s="379" t="s">
        <v>639</v>
      </c>
      <c r="F168" s="234">
        <v>8.3517434686161085</v>
      </c>
      <c r="G168" s="279">
        <v>0</v>
      </c>
      <c r="H168" s="279">
        <v>0</v>
      </c>
      <c r="I168" s="280">
        <f t="shared" si="3"/>
        <v>8.3517434686161085</v>
      </c>
    </row>
    <row r="169" spans="2:9">
      <c r="B169" s="284"/>
      <c r="C169" s="80"/>
      <c r="D169" s="229" t="s">
        <v>430</v>
      </c>
      <c r="E169" s="379" t="s">
        <v>639</v>
      </c>
      <c r="F169" s="234">
        <v>7.7635925201220166</v>
      </c>
      <c r="G169" s="279">
        <v>0</v>
      </c>
      <c r="H169" s="279">
        <v>0</v>
      </c>
      <c r="I169" s="280">
        <f t="shared" si="3"/>
        <v>7.7635925201220166</v>
      </c>
    </row>
    <row r="170" spans="2:9">
      <c r="B170" s="284"/>
      <c r="C170" s="80"/>
      <c r="D170" s="229" t="s">
        <v>431</v>
      </c>
      <c r="E170" s="379" t="s">
        <v>639</v>
      </c>
      <c r="F170" s="234">
        <v>7.3518868561761526</v>
      </c>
      <c r="G170" s="279">
        <v>0</v>
      </c>
      <c r="H170" s="279">
        <v>0</v>
      </c>
      <c r="I170" s="280">
        <f t="shared" si="3"/>
        <v>7.3518868561761526</v>
      </c>
    </row>
    <row r="171" spans="2:9">
      <c r="B171" s="284"/>
      <c r="C171" s="80"/>
      <c r="D171" s="229" t="s">
        <v>432</v>
      </c>
      <c r="E171" s="379" t="s">
        <v>639</v>
      </c>
      <c r="F171" s="234">
        <v>7.2930717613267433</v>
      </c>
      <c r="G171" s="279">
        <v>0</v>
      </c>
      <c r="H171" s="279">
        <v>0</v>
      </c>
      <c r="I171" s="280">
        <f t="shared" ref="I171:I234" si="4">SUM(F171:H171)</f>
        <v>7.2930717613267433</v>
      </c>
    </row>
    <row r="172" spans="2:9">
      <c r="B172" s="284"/>
      <c r="C172" s="80"/>
      <c r="D172" s="229" t="s">
        <v>434</v>
      </c>
      <c r="E172" s="379" t="s">
        <v>639</v>
      </c>
      <c r="F172" s="234">
        <v>7.0578113819291062</v>
      </c>
      <c r="G172" s="279">
        <v>0</v>
      </c>
      <c r="H172" s="279">
        <v>0</v>
      </c>
      <c r="I172" s="280">
        <f t="shared" si="4"/>
        <v>7.0578113819291062</v>
      </c>
    </row>
    <row r="173" spans="2:9">
      <c r="B173" s="284"/>
      <c r="C173" s="80"/>
      <c r="D173" s="229" t="s">
        <v>435</v>
      </c>
      <c r="E173" s="379" t="s">
        <v>639</v>
      </c>
      <c r="F173" s="234">
        <v>7.0578113819291062</v>
      </c>
      <c r="G173" s="279">
        <v>0</v>
      </c>
      <c r="H173" s="279">
        <v>0</v>
      </c>
      <c r="I173" s="280">
        <f t="shared" si="4"/>
        <v>7.0578113819291062</v>
      </c>
    </row>
    <row r="174" spans="2:9">
      <c r="B174" s="284"/>
      <c r="C174" s="80"/>
      <c r="D174" s="229" t="s">
        <v>437</v>
      </c>
      <c r="E174" s="379" t="s">
        <v>639</v>
      </c>
      <c r="F174" s="234">
        <v>6.7931434551067653</v>
      </c>
      <c r="G174" s="279">
        <v>0</v>
      </c>
      <c r="H174" s="279">
        <v>0</v>
      </c>
      <c r="I174" s="280">
        <f t="shared" si="4"/>
        <v>6.7931434551067653</v>
      </c>
    </row>
    <row r="175" spans="2:9">
      <c r="B175" s="284"/>
      <c r="C175" s="80"/>
      <c r="D175" s="229" t="s">
        <v>438</v>
      </c>
      <c r="E175" s="379" t="s">
        <v>639</v>
      </c>
      <c r="F175" s="234">
        <v>6.2208725822220128</v>
      </c>
      <c r="G175" s="279">
        <v>0</v>
      </c>
      <c r="H175" s="279">
        <v>0</v>
      </c>
      <c r="I175" s="280">
        <f t="shared" si="4"/>
        <v>6.2208725822220128</v>
      </c>
    </row>
    <row r="176" spans="2:9">
      <c r="B176" s="284"/>
      <c r="C176" s="80"/>
      <c r="D176" s="229" t="s">
        <v>446</v>
      </c>
      <c r="E176" s="379" t="s">
        <v>639</v>
      </c>
      <c r="F176" s="234">
        <v>4.9639940052901386</v>
      </c>
      <c r="G176" s="279">
        <v>0</v>
      </c>
      <c r="H176" s="279">
        <v>0</v>
      </c>
      <c r="I176" s="280">
        <f t="shared" si="4"/>
        <v>4.9639940052901386</v>
      </c>
    </row>
    <row r="177" spans="2:9">
      <c r="B177" s="284"/>
      <c r="C177" s="80"/>
      <c r="D177" s="229" t="s">
        <v>447</v>
      </c>
      <c r="E177" s="379" t="s">
        <v>639</v>
      </c>
      <c r="F177" s="234">
        <v>4.7052075879527377</v>
      </c>
      <c r="G177" s="279">
        <v>0</v>
      </c>
      <c r="H177" s="279">
        <v>0</v>
      </c>
      <c r="I177" s="280">
        <f t="shared" si="4"/>
        <v>4.7052075879527377</v>
      </c>
    </row>
    <row r="178" spans="2:9">
      <c r="B178" s="284"/>
      <c r="C178" s="80"/>
      <c r="D178" s="229" t="s">
        <v>448</v>
      </c>
      <c r="E178" s="379" t="s">
        <v>639</v>
      </c>
      <c r="F178" s="234">
        <v>4.4111321137056922</v>
      </c>
      <c r="G178" s="279">
        <v>0</v>
      </c>
      <c r="H178" s="279">
        <v>0</v>
      </c>
      <c r="I178" s="280">
        <f t="shared" si="4"/>
        <v>4.4111321137056922</v>
      </c>
    </row>
    <row r="179" spans="2:9">
      <c r="B179" s="284"/>
      <c r="C179" s="80"/>
      <c r="D179" s="229" t="s">
        <v>451</v>
      </c>
      <c r="E179" s="379" t="s">
        <v>639</v>
      </c>
      <c r="F179" s="234">
        <v>3.9700189023351227</v>
      </c>
      <c r="G179" s="279">
        <v>0</v>
      </c>
      <c r="H179" s="279">
        <v>0</v>
      </c>
      <c r="I179" s="280">
        <f t="shared" si="4"/>
        <v>3.9700189023351227</v>
      </c>
    </row>
    <row r="180" spans="2:9">
      <c r="B180" s="284"/>
      <c r="C180" s="80"/>
      <c r="D180" s="229" t="s">
        <v>454</v>
      </c>
      <c r="E180" s="379" t="s">
        <v>639</v>
      </c>
      <c r="F180" s="234">
        <v>3.5289056909645531</v>
      </c>
      <c r="G180" s="279">
        <v>0</v>
      </c>
      <c r="H180" s="279">
        <v>0</v>
      </c>
      <c r="I180" s="280">
        <f t="shared" si="4"/>
        <v>3.5289056909645531</v>
      </c>
    </row>
    <row r="181" spans="2:9">
      <c r="B181" s="284"/>
      <c r="C181" s="80"/>
      <c r="D181" s="229" t="s">
        <v>455</v>
      </c>
      <c r="E181" s="379" t="s">
        <v>641</v>
      </c>
      <c r="F181" s="234">
        <v>3.2263020279643428</v>
      </c>
      <c r="G181" s="279">
        <v>0</v>
      </c>
      <c r="H181" s="279">
        <v>0</v>
      </c>
      <c r="I181" s="280">
        <f t="shared" si="4"/>
        <v>3.2263020279643428</v>
      </c>
    </row>
    <row r="182" spans="2:9">
      <c r="B182" s="284"/>
      <c r="C182" s="80"/>
      <c r="D182" s="229" t="s">
        <v>457</v>
      </c>
      <c r="E182" s="379" t="s">
        <v>639</v>
      </c>
      <c r="F182" s="234">
        <v>3.0054513468048114</v>
      </c>
      <c r="G182" s="279">
        <v>0</v>
      </c>
      <c r="H182" s="279">
        <v>0</v>
      </c>
      <c r="I182" s="280">
        <f t="shared" si="4"/>
        <v>3.0054513468048114</v>
      </c>
    </row>
    <row r="183" spans="2:9">
      <c r="B183" s="284"/>
      <c r="C183" s="80"/>
      <c r="D183" s="229" t="s">
        <v>459</v>
      </c>
      <c r="E183" s="379" t="s">
        <v>639</v>
      </c>
      <c r="F183" s="234">
        <v>2.9407547424704612</v>
      </c>
      <c r="G183" s="279">
        <v>0</v>
      </c>
      <c r="H183" s="279">
        <v>0</v>
      </c>
      <c r="I183" s="280">
        <f t="shared" si="4"/>
        <v>2.9407547424704612</v>
      </c>
    </row>
    <row r="184" spans="2:9">
      <c r="B184" s="284"/>
      <c r="C184" s="80"/>
      <c r="D184" s="229" t="s">
        <v>463</v>
      </c>
      <c r="E184" s="379" t="s">
        <v>639</v>
      </c>
      <c r="F184" s="234">
        <v>2.7290204010125882</v>
      </c>
      <c r="G184" s="279">
        <v>0</v>
      </c>
      <c r="H184" s="279">
        <v>0</v>
      </c>
      <c r="I184" s="280">
        <f t="shared" si="4"/>
        <v>2.7290204010125882</v>
      </c>
    </row>
    <row r="185" spans="2:9">
      <c r="B185" s="284"/>
      <c r="C185" s="80"/>
      <c r="D185" s="229" t="s">
        <v>464</v>
      </c>
      <c r="E185" s="379" t="s">
        <v>639</v>
      </c>
      <c r="F185" s="234">
        <v>2.6466792682234148</v>
      </c>
      <c r="G185" s="279">
        <v>0</v>
      </c>
      <c r="H185" s="279">
        <v>0</v>
      </c>
      <c r="I185" s="280">
        <f t="shared" si="4"/>
        <v>2.6466792682234148</v>
      </c>
    </row>
    <row r="186" spans="2:9">
      <c r="B186" s="284"/>
      <c r="C186" s="80"/>
      <c r="D186" s="229" t="s">
        <v>468</v>
      </c>
      <c r="E186" s="379" t="s">
        <v>641</v>
      </c>
      <c r="F186" s="234">
        <v>2.0644098292142634</v>
      </c>
      <c r="G186" s="279">
        <v>0</v>
      </c>
      <c r="H186" s="279">
        <v>0</v>
      </c>
      <c r="I186" s="280">
        <f t="shared" si="4"/>
        <v>2.0644098292142634</v>
      </c>
    </row>
    <row r="187" spans="2:9">
      <c r="B187" s="284"/>
      <c r="C187" s="80"/>
      <c r="D187" s="229" t="s">
        <v>472</v>
      </c>
      <c r="E187" s="379" t="s">
        <v>641</v>
      </c>
      <c r="F187" s="234">
        <v>1.7644528454822765</v>
      </c>
      <c r="G187" s="279">
        <v>0</v>
      </c>
      <c r="H187" s="279">
        <v>0</v>
      </c>
      <c r="I187" s="280">
        <f t="shared" si="4"/>
        <v>1.7644528454822765</v>
      </c>
    </row>
    <row r="188" spans="2:9">
      <c r="B188" s="284"/>
      <c r="C188" s="80"/>
      <c r="D188" s="229" t="s">
        <v>473</v>
      </c>
      <c r="E188" s="379" t="s">
        <v>639</v>
      </c>
      <c r="F188" s="234">
        <v>1.7644528454822765</v>
      </c>
      <c r="G188" s="279">
        <v>0</v>
      </c>
      <c r="H188" s="279">
        <v>0</v>
      </c>
      <c r="I188" s="280">
        <f t="shared" si="4"/>
        <v>1.7644528454822765</v>
      </c>
    </row>
    <row r="189" spans="2:9">
      <c r="B189" s="284"/>
      <c r="C189" s="80"/>
      <c r="D189" s="229" t="s">
        <v>475</v>
      </c>
      <c r="E189" s="379" t="s">
        <v>639</v>
      </c>
      <c r="F189" s="234">
        <v>1.4703773712352306</v>
      </c>
      <c r="G189" s="279">
        <v>0</v>
      </c>
      <c r="H189" s="279">
        <v>0</v>
      </c>
      <c r="I189" s="280">
        <f t="shared" si="4"/>
        <v>1.4703773712352306</v>
      </c>
    </row>
    <row r="190" spans="2:9">
      <c r="B190" s="284"/>
      <c r="C190" s="80"/>
      <c r="D190" s="229" t="s">
        <v>388</v>
      </c>
      <c r="E190" s="379" t="s">
        <v>639</v>
      </c>
      <c r="F190" s="234">
        <v>1.0586717072893659</v>
      </c>
      <c r="G190" s="279">
        <v>0</v>
      </c>
      <c r="H190" s="279">
        <v>0</v>
      </c>
      <c r="I190" s="280">
        <f t="shared" si="4"/>
        <v>1.0586717072893659</v>
      </c>
    </row>
    <row r="191" spans="2:9">
      <c r="B191" s="284"/>
      <c r="C191" s="80"/>
      <c r="D191" s="229" t="s">
        <v>492</v>
      </c>
      <c r="E191" s="379" t="s">
        <v>639</v>
      </c>
      <c r="F191" s="234">
        <v>0.44111321137056914</v>
      </c>
      <c r="G191" s="279">
        <v>0</v>
      </c>
      <c r="H191" s="279">
        <v>0</v>
      </c>
      <c r="I191" s="280">
        <f t="shared" si="4"/>
        <v>0.44111321137056914</v>
      </c>
    </row>
    <row r="192" spans="2:9">
      <c r="B192" s="284"/>
      <c r="C192" s="80"/>
      <c r="D192" s="229" t="s">
        <v>502</v>
      </c>
      <c r="E192" s="379" t="s">
        <v>639</v>
      </c>
      <c r="F192" s="234">
        <v>0.29407547424704611</v>
      </c>
      <c r="G192" s="279">
        <v>0</v>
      </c>
      <c r="H192" s="279">
        <v>0</v>
      </c>
      <c r="I192" s="280">
        <f t="shared" si="4"/>
        <v>0.29407547424704611</v>
      </c>
    </row>
    <row r="193" spans="2:9">
      <c r="B193" s="284"/>
      <c r="C193" s="80"/>
      <c r="D193" s="229" t="s">
        <v>503</v>
      </c>
      <c r="E193" s="379" t="s">
        <v>639</v>
      </c>
      <c r="F193" s="234">
        <v>0.29407547424704611</v>
      </c>
      <c r="G193" s="279">
        <v>0</v>
      </c>
      <c r="H193" s="279">
        <v>0</v>
      </c>
      <c r="I193" s="280">
        <f t="shared" si="4"/>
        <v>0.29407547424704611</v>
      </c>
    </row>
    <row r="194" spans="2:9">
      <c r="B194" s="284"/>
      <c r="C194" s="80"/>
      <c r="D194" s="229" t="s">
        <v>506</v>
      </c>
      <c r="E194" s="379" t="s">
        <v>639</v>
      </c>
      <c r="F194" s="234">
        <v>0.23526037939763689</v>
      </c>
      <c r="G194" s="279">
        <v>0</v>
      </c>
      <c r="H194" s="279">
        <v>0</v>
      </c>
      <c r="I194" s="280">
        <f t="shared" si="4"/>
        <v>0.23526037939763689</v>
      </c>
    </row>
    <row r="195" spans="2:9">
      <c r="B195" s="284"/>
      <c r="C195" s="80"/>
      <c r="D195" s="229" t="s">
        <v>508</v>
      </c>
      <c r="E195" s="379" t="s">
        <v>641</v>
      </c>
      <c r="F195" s="234">
        <v>0.15562474097153681</v>
      </c>
      <c r="G195" s="279">
        <v>0</v>
      </c>
      <c r="H195" s="279">
        <v>0</v>
      </c>
      <c r="I195" s="280">
        <f t="shared" si="4"/>
        <v>0.15562474097153681</v>
      </c>
    </row>
    <row r="196" spans="2:9">
      <c r="B196" s="284"/>
      <c r="C196" s="80"/>
      <c r="D196" s="229" t="s">
        <v>527</v>
      </c>
      <c r="E196" s="379" t="s">
        <v>639</v>
      </c>
      <c r="F196" s="234">
        <v>5.8226943900915127E-3</v>
      </c>
      <c r="G196" s="279">
        <v>0</v>
      </c>
      <c r="H196" s="279">
        <v>0</v>
      </c>
      <c r="I196" s="280">
        <f t="shared" si="4"/>
        <v>5.8226943900915127E-3</v>
      </c>
    </row>
    <row r="197" spans="2:9">
      <c r="B197" s="284"/>
      <c r="C197" s="80"/>
      <c r="D197" s="229" t="s">
        <v>549</v>
      </c>
      <c r="E197" s="379" t="s">
        <v>641</v>
      </c>
      <c r="F197" s="234">
        <v>-2.5296372294730904</v>
      </c>
      <c r="G197" s="279">
        <v>0</v>
      </c>
      <c r="H197" s="279">
        <v>0</v>
      </c>
      <c r="I197" s="280">
        <f t="shared" si="4"/>
        <v>-2.5296372294730904</v>
      </c>
    </row>
    <row r="198" spans="2:9">
      <c r="B198" s="284"/>
      <c r="C198" s="80"/>
      <c r="D198" s="229" t="s">
        <v>551</v>
      </c>
      <c r="E198" s="379" t="s">
        <v>639</v>
      </c>
      <c r="F198" s="234">
        <v>-9.6456755553031126</v>
      </c>
      <c r="G198" s="279">
        <v>0</v>
      </c>
      <c r="H198" s="279">
        <v>0</v>
      </c>
      <c r="I198" s="280">
        <f t="shared" si="4"/>
        <v>-9.6456755553031126</v>
      </c>
    </row>
    <row r="199" spans="2:9">
      <c r="B199" s="284"/>
      <c r="C199" s="80"/>
      <c r="D199" s="229" t="s">
        <v>552</v>
      </c>
      <c r="E199" s="379" t="s">
        <v>641</v>
      </c>
      <c r="F199" s="234">
        <v>-12.527615202924164</v>
      </c>
      <c r="G199" s="279">
        <v>0</v>
      </c>
      <c r="H199" s="279">
        <v>0</v>
      </c>
      <c r="I199" s="280">
        <f t="shared" si="4"/>
        <v>-12.527615202924164</v>
      </c>
    </row>
    <row r="200" spans="2:9">
      <c r="B200" s="284"/>
      <c r="C200" s="80"/>
      <c r="D200" s="229" t="s">
        <v>556</v>
      </c>
      <c r="E200" s="379" t="s">
        <v>641</v>
      </c>
      <c r="F200" s="353">
        <v>0</v>
      </c>
      <c r="G200" s="234">
        <v>13.880362384460577</v>
      </c>
      <c r="H200" s="279">
        <v>0</v>
      </c>
      <c r="I200" s="280">
        <f t="shared" si="4"/>
        <v>13.880362384460577</v>
      </c>
    </row>
    <row r="201" spans="2:9">
      <c r="B201" s="284"/>
      <c r="C201" s="80"/>
      <c r="D201" s="229" t="s">
        <v>556</v>
      </c>
      <c r="E201" s="379" t="s">
        <v>641</v>
      </c>
      <c r="F201" s="353">
        <v>0</v>
      </c>
      <c r="G201" s="234">
        <v>5.8815094849409224</v>
      </c>
      <c r="H201" s="279">
        <v>0</v>
      </c>
      <c r="I201" s="280">
        <f t="shared" si="4"/>
        <v>5.8815094849409224</v>
      </c>
    </row>
    <row r="202" spans="2:9">
      <c r="B202" s="284"/>
      <c r="C202" s="80"/>
      <c r="D202" s="229" t="s">
        <v>558</v>
      </c>
      <c r="E202" s="379" t="s">
        <v>639</v>
      </c>
      <c r="F202" s="353">
        <v>0</v>
      </c>
      <c r="G202" s="234">
        <v>0.47052075879527377</v>
      </c>
      <c r="H202" s="279">
        <v>0</v>
      </c>
      <c r="I202" s="280">
        <f t="shared" si="4"/>
        <v>0.47052075879527377</v>
      </c>
    </row>
    <row r="203" spans="2:9">
      <c r="B203" s="284"/>
      <c r="C203" s="80" t="s">
        <v>404</v>
      </c>
      <c r="D203" s="229" t="s">
        <v>405</v>
      </c>
      <c r="E203" s="379" t="s">
        <v>639</v>
      </c>
      <c r="F203" s="234">
        <v>51.757283467480114</v>
      </c>
      <c r="G203" s="279">
        <v>0</v>
      </c>
      <c r="H203" s="279">
        <v>0</v>
      </c>
      <c r="I203" s="280">
        <f t="shared" si="4"/>
        <v>51.757283467480114</v>
      </c>
    </row>
    <row r="204" spans="2:9">
      <c r="B204" s="284"/>
      <c r="C204" s="80"/>
      <c r="D204" s="229" t="s">
        <v>409</v>
      </c>
      <c r="E204" s="379" t="s">
        <v>639</v>
      </c>
      <c r="F204" s="234">
        <v>24.80309009422891</v>
      </c>
      <c r="G204" s="279">
        <v>0</v>
      </c>
      <c r="H204" s="279">
        <v>0</v>
      </c>
      <c r="I204" s="280">
        <f t="shared" si="4"/>
        <v>24.80309009422891</v>
      </c>
    </row>
    <row r="205" spans="2:9">
      <c r="B205" s="284"/>
      <c r="C205" s="80"/>
      <c r="D205" s="229" t="s">
        <v>441</v>
      </c>
      <c r="E205" s="379" t="s">
        <v>639</v>
      </c>
      <c r="F205" s="234">
        <v>5.7679963518815622</v>
      </c>
      <c r="G205" s="279">
        <v>0</v>
      </c>
      <c r="H205" s="279">
        <v>0</v>
      </c>
      <c r="I205" s="280">
        <f t="shared" si="4"/>
        <v>5.7679963518815622</v>
      </c>
    </row>
    <row r="206" spans="2:9">
      <c r="B206" s="284"/>
      <c r="C206" s="80"/>
      <c r="D206" s="229" t="s">
        <v>405</v>
      </c>
      <c r="E206" s="379" t="s">
        <v>639</v>
      </c>
      <c r="F206" s="234">
        <v>5.0992687234437799</v>
      </c>
      <c r="G206" s="279">
        <v>0</v>
      </c>
      <c r="H206" s="279">
        <v>0</v>
      </c>
      <c r="I206" s="280">
        <f t="shared" si="4"/>
        <v>5.0992687234437799</v>
      </c>
    </row>
    <row r="207" spans="2:9">
      <c r="B207" s="284"/>
      <c r="C207" s="80"/>
      <c r="D207" s="229" t="s">
        <v>633</v>
      </c>
      <c r="E207" s="379" t="s">
        <v>639</v>
      </c>
      <c r="F207" s="234">
        <v>2.8601780625267708</v>
      </c>
      <c r="G207" s="279">
        <v>0</v>
      </c>
      <c r="H207" s="279">
        <v>0</v>
      </c>
      <c r="I207" s="280">
        <f t="shared" si="4"/>
        <v>2.8601780625267708</v>
      </c>
    </row>
    <row r="208" spans="2:9">
      <c r="B208" s="284"/>
      <c r="C208" s="80"/>
      <c r="D208" s="229" t="s">
        <v>461</v>
      </c>
      <c r="E208" s="379" t="s">
        <v>641</v>
      </c>
      <c r="F208" s="234">
        <v>2.8274768697904986</v>
      </c>
      <c r="G208" s="279">
        <v>0</v>
      </c>
      <c r="H208" s="279">
        <v>0</v>
      </c>
      <c r="I208" s="280">
        <f t="shared" si="4"/>
        <v>2.8274768697904986</v>
      </c>
    </row>
    <row r="209" spans="2:9">
      <c r="B209" s="284"/>
      <c r="C209" s="80"/>
      <c r="D209" s="229" t="s">
        <v>405</v>
      </c>
      <c r="E209" s="379" t="s">
        <v>639</v>
      </c>
      <c r="F209" s="234">
        <v>2.7062001442110173</v>
      </c>
      <c r="G209" s="279">
        <v>0</v>
      </c>
      <c r="H209" s="279">
        <v>0</v>
      </c>
      <c r="I209" s="280">
        <f t="shared" si="4"/>
        <v>2.7062001442110173</v>
      </c>
    </row>
    <row r="210" spans="2:9">
      <c r="B210" s="284"/>
      <c r="C210" s="80"/>
      <c r="D210" s="229" t="s">
        <v>633</v>
      </c>
      <c r="E210" s="379" t="s">
        <v>639</v>
      </c>
      <c r="F210" s="234">
        <v>2.6702053061631785</v>
      </c>
      <c r="G210" s="279">
        <v>0</v>
      </c>
      <c r="H210" s="279">
        <v>0</v>
      </c>
      <c r="I210" s="280">
        <f t="shared" si="4"/>
        <v>2.6702053061631785</v>
      </c>
    </row>
    <row r="211" spans="2:9">
      <c r="B211" s="284"/>
      <c r="C211" s="80"/>
      <c r="D211" s="229" t="s">
        <v>482</v>
      </c>
      <c r="E211" s="379" t="s">
        <v>641</v>
      </c>
      <c r="F211" s="234">
        <v>0.99432799352411239</v>
      </c>
      <c r="G211" s="279">
        <v>0</v>
      </c>
      <c r="H211" s="279">
        <v>0</v>
      </c>
      <c r="I211" s="280">
        <f t="shared" si="4"/>
        <v>0.99432799352411239</v>
      </c>
    </row>
    <row r="212" spans="2:9">
      <c r="B212" s="284"/>
      <c r="C212" s="80"/>
      <c r="D212" s="229" t="s">
        <v>405</v>
      </c>
      <c r="E212" s="379" t="s">
        <v>639</v>
      </c>
      <c r="F212" s="234">
        <v>0.88222642274113827</v>
      </c>
      <c r="G212" s="279">
        <v>0</v>
      </c>
      <c r="H212" s="279">
        <v>0</v>
      </c>
      <c r="I212" s="280">
        <f t="shared" si="4"/>
        <v>0.88222642274113827</v>
      </c>
    </row>
    <row r="213" spans="2:9">
      <c r="B213" s="284"/>
      <c r="C213" s="80"/>
      <c r="D213" s="229" t="s">
        <v>634</v>
      </c>
      <c r="E213" s="379" t="s">
        <v>641</v>
      </c>
      <c r="F213" s="234">
        <v>0.75283321407243808</v>
      </c>
      <c r="G213" s="279">
        <v>0</v>
      </c>
      <c r="H213" s="279">
        <v>0</v>
      </c>
      <c r="I213" s="280">
        <f t="shared" si="4"/>
        <v>0.75283321407243808</v>
      </c>
    </row>
    <row r="214" spans="2:9">
      <c r="B214" s="284"/>
      <c r="C214" s="80"/>
      <c r="D214" s="229" t="s">
        <v>495</v>
      </c>
      <c r="E214" s="379" t="s">
        <v>641</v>
      </c>
      <c r="F214" s="234">
        <v>0.41941044137113714</v>
      </c>
      <c r="G214" s="279">
        <v>0</v>
      </c>
      <c r="H214" s="279">
        <v>0</v>
      </c>
      <c r="I214" s="280">
        <f t="shared" si="4"/>
        <v>0.41941044137113714</v>
      </c>
    </row>
    <row r="215" spans="2:9">
      <c r="B215" s="284"/>
      <c r="C215" s="80"/>
      <c r="D215" s="229" t="s">
        <v>633</v>
      </c>
      <c r="E215" s="379" t="s">
        <v>639</v>
      </c>
      <c r="F215" s="234">
        <v>0.20585283197293228</v>
      </c>
      <c r="G215" s="279">
        <v>0</v>
      </c>
      <c r="H215" s="279">
        <v>0</v>
      </c>
      <c r="I215" s="280">
        <f t="shared" si="4"/>
        <v>0.20585283197293228</v>
      </c>
    </row>
    <row r="216" spans="2:9">
      <c r="B216" s="284"/>
      <c r="C216" s="80"/>
      <c r="D216" s="229" t="s">
        <v>507</v>
      </c>
      <c r="E216" s="379" t="s">
        <v>641</v>
      </c>
      <c r="F216" s="234">
        <v>0.18820830351810952</v>
      </c>
      <c r="G216" s="279">
        <v>0</v>
      </c>
      <c r="H216" s="279">
        <v>0</v>
      </c>
      <c r="I216" s="280">
        <f t="shared" si="4"/>
        <v>0.18820830351810952</v>
      </c>
    </row>
    <row r="217" spans="2:9">
      <c r="B217" s="284"/>
      <c r="C217" s="80"/>
      <c r="D217" s="229" t="s">
        <v>635</v>
      </c>
      <c r="E217" s="379" t="s">
        <v>641</v>
      </c>
      <c r="F217" s="234">
        <v>0.15338976736725926</v>
      </c>
      <c r="G217" s="279">
        <v>0</v>
      </c>
      <c r="H217" s="279">
        <v>0</v>
      </c>
      <c r="I217" s="280">
        <f t="shared" si="4"/>
        <v>0.15338976736725926</v>
      </c>
    </row>
    <row r="218" spans="2:9">
      <c r="B218" s="284"/>
      <c r="C218" s="80"/>
      <c r="D218" s="229" t="s">
        <v>441</v>
      </c>
      <c r="E218" s="379" t="s">
        <v>639</v>
      </c>
      <c r="F218" s="234">
        <v>0.1135131330593598</v>
      </c>
      <c r="G218" s="279">
        <v>0</v>
      </c>
      <c r="H218" s="279">
        <v>0</v>
      </c>
      <c r="I218" s="280">
        <f t="shared" si="4"/>
        <v>0.1135131330593598</v>
      </c>
    </row>
    <row r="219" spans="2:9">
      <c r="B219" s="284"/>
      <c r="C219" s="80"/>
      <c r="D219" s="229" t="s">
        <v>513</v>
      </c>
      <c r="E219" s="379" t="s">
        <v>641</v>
      </c>
      <c r="F219" s="234">
        <v>0.11239564625722101</v>
      </c>
      <c r="G219" s="279">
        <v>0</v>
      </c>
      <c r="H219" s="279">
        <v>0</v>
      </c>
      <c r="I219" s="280">
        <f t="shared" si="4"/>
        <v>0.11239564625722101</v>
      </c>
    </row>
    <row r="220" spans="2:9">
      <c r="B220" s="284"/>
      <c r="C220" s="80"/>
      <c r="D220" s="229" t="s">
        <v>514</v>
      </c>
      <c r="E220" s="379" t="s">
        <v>641</v>
      </c>
      <c r="F220" s="234">
        <v>8.8222642274113833E-2</v>
      </c>
      <c r="G220" s="279">
        <v>0</v>
      </c>
      <c r="H220" s="279">
        <v>0</v>
      </c>
      <c r="I220" s="280">
        <f t="shared" si="4"/>
        <v>8.8222642274113833E-2</v>
      </c>
    </row>
    <row r="221" spans="2:9">
      <c r="B221" s="284"/>
      <c r="C221" s="80"/>
      <c r="D221" s="229" t="s">
        <v>637</v>
      </c>
      <c r="E221" s="379" t="s">
        <v>641</v>
      </c>
      <c r="F221" s="234">
        <v>6.9401811922302881E-2</v>
      </c>
      <c r="G221" s="279">
        <v>0</v>
      </c>
      <c r="H221" s="279">
        <v>0</v>
      </c>
      <c r="I221" s="280">
        <f t="shared" si="4"/>
        <v>6.9401811922302881E-2</v>
      </c>
    </row>
    <row r="222" spans="2:9">
      <c r="B222" s="284"/>
      <c r="C222" s="80"/>
      <c r="D222" s="229" t="s">
        <v>521</v>
      </c>
      <c r="E222" s="379" t="s">
        <v>641</v>
      </c>
      <c r="F222" s="234">
        <v>3.9464928643953588E-2</v>
      </c>
      <c r="G222" s="279">
        <v>0</v>
      </c>
      <c r="H222" s="279">
        <v>0</v>
      </c>
      <c r="I222" s="280">
        <f t="shared" si="4"/>
        <v>3.9464928643953588E-2</v>
      </c>
    </row>
    <row r="223" spans="2:9">
      <c r="B223" s="284"/>
      <c r="C223" s="80"/>
      <c r="D223" s="229" t="s">
        <v>522</v>
      </c>
      <c r="E223" s="379" t="s">
        <v>641</v>
      </c>
      <c r="F223" s="234">
        <v>3.3465788969313848E-2</v>
      </c>
      <c r="G223" s="279">
        <v>0</v>
      </c>
      <c r="H223" s="279">
        <v>0</v>
      </c>
      <c r="I223" s="280">
        <f t="shared" si="4"/>
        <v>3.3465788969313848E-2</v>
      </c>
    </row>
    <row r="224" spans="2:9">
      <c r="B224" s="284"/>
      <c r="C224" s="80"/>
      <c r="D224" s="229" t="s">
        <v>482</v>
      </c>
      <c r="E224" s="379" t="s">
        <v>641</v>
      </c>
      <c r="F224" s="234">
        <v>2.9113471950457565E-2</v>
      </c>
      <c r="G224" s="279">
        <v>0</v>
      </c>
      <c r="H224" s="279">
        <v>0</v>
      </c>
      <c r="I224" s="280">
        <f t="shared" si="4"/>
        <v>2.9113471950457565E-2</v>
      </c>
    </row>
    <row r="225" spans="2:9">
      <c r="B225" s="284"/>
      <c r="C225" s="80"/>
      <c r="D225" s="229" t="s">
        <v>521</v>
      </c>
      <c r="E225" s="379" t="s">
        <v>641</v>
      </c>
      <c r="F225" s="234">
        <v>2.2937886991269595E-2</v>
      </c>
      <c r="G225" s="279">
        <v>0</v>
      </c>
      <c r="H225" s="279">
        <v>0</v>
      </c>
      <c r="I225" s="280">
        <f t="shared" si="4"/>
        <v>2.2937886991269595E-2</v>
      </c>
    </row>
    <row r="226" spans="2:9">
      <c r="B226" s="284"/>
      <c r="C226" s="80"/>
      <c r="D226" s="229" t="s">
        <v>528</v>
      </c>
      <c r="E226" s="379" t="s">
        <v>641</v>
      </c>
      <c r="F226" s="234">
        <v>4.1170566394586458E-3</v>
      </c>
      <c r="G226" s="279">
        <v>0</v>
      </c>
      <c r="H226" s="279">
        <v>0</v>
      </c>
      <c r="I226" s="280">
        <f t="shared" si="4"/>
        <v>4.1170566394586458E-3</v>
      </c>
    </row>
    <row r="227" spans="2:9">
      <c r="B227" s="284"/>
      <c r="C227" s="80"/>
      <c r="D227" s="229" t="s">
        <v>536</v>
      </c>
      <c r="E227" s="379" t="s">
        <v>641</v>
      </c>
      <c r="F227" s="234">
        <v>-1.5570715614299999</v>
      </c>
      <c r="G227" s="279">
        <v>0</v>
      </c>
      <c r="H227" s="279">
        <v>0</v>
      </c>
      <c r="I227" s="280">
        <f t="shared" si="4"/>
        <v>-1.5570715614299999</v>
      </c>
    </row>
    <row r="228" spans="2:9">
      <c r="B228" s="284"/>
      <c r="C228" s="80"/>
      <c r="D228" s="229" t="s">
        <v>537</v>
      </c>
      <c r="E228" s="379" t="s">
        <v>641</v>
      </c>
      <c r="F228" s="234">
        <v>-0.49374760049999999</v>
      </c>
      <c r="G228" s="279">
        <v>0</v>
      </c>
      <c r="H228" s="279">
        <v>0</v>
      </c>
      <c r="I228" s="280">
        <f t="shared" si="4"/>
        <v>-0.49374760049999999</v>
      </c>
    </row>
    <row r="229" spans="2:9">
      <c r="B229" s="284"/>
      <c r="C229" s="80"/>
      <c r="D229" s="229" t="s">
        <v>538</v>
      </c>
      <c r="E229" s="379" t="s">
        <v>641</v>
      </c>
      <c r="F229" s="234">
        <v>-0.102599845425</v>
      </c>
      <c r="G229" s="279">
        <v>0</v>
      </c>
      <c r="H229" s="279">
        <v>0</v>
      </c>
      <c r="I229" s="280">
        <f t="shared" si="4"/>
        <v>-0.102599845425</v>
      </c>
    </row>
    <row r="230" spans="2:9">
      <c r="B230" s="284"/>
      <c r="C230" s="80"/>
      <c r="D230" s="229" t="s">
        <v>539</v>
      </c>
      <c r="E230" s="379" t="s">
        <v>641</v>
      </c>
      <c r="F230" s="234">
        <v>-6.4323081899999995E-3</v>
      </c>
      <c r="G230" s="279">
        <v>0</v>
      </c>
      <c r="H230" s="279">
        <v>0</v>
      </c>
      <c r="I230" s="280">
        <f t="shared" si="4"/>
        <v>-6.4323081899999995E-3</v>
      </c>
    </row>
    <row r="231" spans="2:9">
      <c r="B231" s="284"/>
      <c r="C231" s="80"/>
      <c r="D231" s="229" t="s">
        <v>543</v>
      </c>
      <c r="E231" s="379" t="s">
        <v>641</v>
      </c>
      <c r="F231" s="234">
        <v>-0.62280144580500008</v>
      </c>
      <c r="G231" s="279">
        <v>0</v>
      </c>
      <c r="H231" s="279">
        <v>0</v>
      </c>
      <c r="I231" s="280">
        <f t="shared" si="4"/>
        <v>-0.62280144580500008</v>
      </c>
    </row>
    <row r="232" spans="2:9">
      <c r="B232" s="284"/>
      <c r="C232" s="150" t="s">
        <v>629</v>
      </c>
      <c r="D232" s="229" t="s">
        <v>422</v>
      </c>
      <c r="E232" s="379" t="s">
        <v>639</v>
      </c>
      <c r="F232" s="234">
        <v>9.3810076284807717</v>
      </c>
      <c r="G232" s="279">
        <v>0</v>
      </c>
      <c r="H232" s="279">
        <v>0</v>
      </c>
      <c r="I232" s="280">
        <f t="shared" si="4"/>
        <v>9.3810076284807717</v>
      </c>
    </row>
    <row r="233" spans="2:9">
      <c r="B233" s="284"/>
      <c r="C233" s="80"/>
      <c r="D233" s="229" t="s">
        <v>445</v>
      </c>
      <c r="E233" s="379" t="s">
        <v>641</v>
      </c>
      <c r="F233" s="234">
        <v>4.9992830621997832</v>
      </c>
      <c r="G233" s="279">
        <v>0</v>
      </c>
      <c r="H233" s="279">
        <v>0</v>
      </c>
      <c r="I233" s="280">
        <f t="shared" si="4"/>
        <v>4.9992830621997832</v>
      </c>
    </row>
    <row r="234" spans="2:9">
      <c r="B234" s="284"/>
      <c r="C234" s="80"/>
      <c r="D234" s="229" t="s">
        <v>466</v>
      </c>
      <c r="E234" s="379" t="s">
        <v>641</v>
      </c>
      <c r="F234" s="234">
        <v>2.3173147370667233</v>
      </c>
      <c r="G234" s="279">
        <v>0</v>
      </c>
      <c r="H234" s="279">
        <v>0</v>
      </c>
      <c r="I234" s="280">
        <f t="shared" si="4"/>
        <v>2.3173147370667233</v>
      </c>
    </row>
    <row r="235" spans="2:9">
      <c r="B235" s="284"/>
      <c r="C235" s="80"/>
      <c r="D235" s="229" t="s">
        <v>471</v>
      </c>
      <c r="E235" s="379" t="s">
        <v>639</v>
      </c>
      <c r="F235" s="234">
        <v>1.952661149000386</v>
      </c>
      <c r="G235" s="279">
        <v>0</v>
      </c>
      <c r="H235" s="279">
        <v>0</v>
      </c>
      <c r="I235" s="280">
        <f t="shared" ref="I235:I249" si="5">SUM(F235:H235)</f>
        <v>1.952661149000386</v>
      </c>
    </row>
    <row r="236" spans="2:9">
      <c r="B236" s="284"/>
      <c r="C236" s="80"/>
      <c r="D236" s="229" t="s">
        <v>474</v>
      </c>
      <c r="E236" s="379" t="s">
        <v>639</v>
      </c>
      <c r="F236" s="234">
        <v>1.7644528454822765</v>
      </c>
      <c r="G236" s="279">
        <v>0</v>
      </c>
      <c r="H236" s="279">
        <v>0</v>
      </c>
      <c r="I236" s="280">
        <f t="shared" si="5"/>
        <v>1.7644528454822765</v>
      </c>
    </row>
    <row r="237" spans="2:9">
      <c r="B237" s="284"/>
      <c r="C237" s="80"/>
      <c r="D237" s="229" t="s">
        <v>498</v>
      </c>
      <c r="E237" s="379" t="s">
        <v>641</v>
      </c>
      <c r="F237" s="234">
        <v>0.32365946695629894</v>
      </c>
      <c r="G237" s="279">
        <v>0</v>
      </c>
      <c r="H237" s="279">
        <v>0</v>
      </c>
      <c r="I237" s="280">
        <f t="shared" si="5"/>
        <v>0.32365946695629894</v>
      </c>
    </row>
    <row r="238" spans="2:9">
      <c r="B238" s="284"/>
      <c r="C238" s="80"/>
      <c r="D238" s="229" t="s">
        <v>504</v>
      </c>
      <c r="E238" s="379" t="s">
        <v>641</v>
      </c>
      <c r="F238" s="234">
        <v>0.27643094579222333</v>
      </c>
      <c r="G238" s="279">
        <v>0</v>
      </c>
      <c r="H238" s="279">
        <v>0</v>
      </c>
      <c r="I238" s="280">
        <f t="shared" si="5"/>
        <v>0.27643094579222333</v>
      </c>
    </row>
    <row r="239" spans="2:9">
      <c r="B239" s="284"/>
      <c r="C239" s="80"/>
      <c r="D239" s="229" t="s">
        <v>517</v>
      </c>
      <c r="E239" s="379" t="s">
        <v>641</v>
      </c>
      <c r="F239" s="234">
        <v>5.8815094849409222E-2</v>
      </c>
      <c r="G239" s="279">
        <v>0</v>
      </c>
      <c r="H239" s="279">
        <v>0</v>
      </c>
      <c r="I239" s="280">
        <f t="shared" si="5"/>
        <v>5.8815094849409222E-2</v>
      </c>
    </row>
    <row r="240" spans="2:9">
      <c r="B240" s="284"/>
      <c r="C240" s="80"/>
      <c r="D240" s="229" t="s">
        <v>545</v>
      </c>
      <c r="E240" s="379" t="s">
        <v>641</v>
      </c>
      <c r="F240" s="234">
        <v>-1.0951370660959996</v>
      </c>
      <c r="G240" s="279">
        <v>0</v>
      </c>
      <c r="H240" s="279">
        <v>0</v>
      </c>
      <c r="I240" s="280">
        <f t="shared" si="5"/>
        <v>-1.0951370660959996</v>
      </c>
    </row>
    <row r="241" spans="2:12">
      <c r="B241" s="284"/>
      <c r="C241" s="80" t="s">
        <v>630</v>
      </c>
      <c r="D241" s="229" t="s">
        <v>394</v>
      </c>
      <c r="E241" s="379" t="s">
        <v>639</v>
      </c>
      <c r="F241" s="234">
        <v>157.32396802021901</v>
      </c>
      <c r="G241" s="279">
        <v>0</v>
      </c>
      <c r="H241" s="279">
        <v>0</v>
      </c>
      <c r="I241" s="280">
        <f t="shared" si="5"/>
        <v>157.32396802021901</v>
      </c>
    </row>
    <row r="242" spans="2:12">
      <c r="B242" s="284"/>
      <c r="C242" s="80"/>
      <c r="D242" s="229" t="s">
        <v>396</v>
      </c>
      <c r="E242" s="379" t="s">
        <v>639</v>
      </c>
      <c r="F242" s="234">
        <v>111.74868021387752</v>
      </c>
      <c r="G242" s="279">
        <v>0</v>
      </c>
      <c r="H242" s="279">
        <v>0</v>
      </c>
      <c r="I242" s="280">
        <f t="shared" si="5"/>
        <v>111.74868021387752</v>
      </c>
    </row>
    <row r="243" spans="2:12">
      <c r="B243" s="284"/>
      <c r="C243" s="80"/>
      <c r="D243" s="229" t="s">
        <v>490</v>
      </c>
      <c r="E243" s="379" t="s">
        <v>639</v>
      </c>
      <c r="F243" s="234">
        <v>0.53774641220814856</v>
      </c>
      <c r="G243" s="279">
        <v>0</v>
      </c>
      <c r="H243" s="279">
        <v>0</v>
      </c>
      <c r="I243" s="280">
        <f t="shared" si="5"/>
        <v>0.53774641220814856</v>
      </c>
    </row>
    <row r="244" spans="2:12">
      <c r="B244" s="284"/>
      <c r="C244" s="80"/>
      <c r="D244" s="229" t="s">
        <v>544</v>
      </c>
      <c r="E244" s="379" t="s">
        <v>641</v>
      </c>
      <c r="F244" s="234">
        <v>-0.71242724391089396</v>
      </c>
      <c r="G244" s="279">
        <v>0</v>
      </c>
      <c r="H244" s="279">
        <v>0</v>
      </c>
      <c r="I244" s="280">
        <f t="shared" si="5"/>
        <v>-0.71242724391089396</v>
      </c>
    </row>
    <row r="245" spans="2:12">
      <c r="B245" s="284"/>
      <c r="C245" s="80"/>
      <c r="D245" s="229" t="s">
        <v>546</v>
      </c>
      <c r="E245" s="379" t="s">
        <v>641</v>
      </c>
      <c r="F245" s="234">
        <v>-1.2344700257942502</v>
      </c>
      <c r="G245" s="279">
        <v>0</v>
      </c>
      <c r="H245" s="279">
        <v>0</v>
      </c>
      <c r="I245" s="280">
        <f t="shared" si="5"/>
        <v>-1.2344700257942502</v>
      </c>
    </row>
    <row r="246" spans="2:12">
      <c r="B246" s="284"/>
      <c r="C246" s="80"/>
      <c r="D246" s="229" t="s">
        <v>547</v>
      </c>
      <c r="E246" s="379" t="s">
        <v>641</v>
      </c>
      <c r="F246" s="234">
        <v>-1.9867150889181941</v>
      </c>
      <c r="G246" s="279">
        <v>0</v>
      </c>
      <c r="H246" s="279">
        <v>0</v>
      </c>
      <c r="I246" s="280">
        <f t="shared" si="5"/>
        <v>-1.9867150889181941</v>
      </c>
    </row>
    <row r="247" spans="2:12">
      <c r="B247" s="284"/>
      <c r="C247" s="80" t="s">
        <v>541</v>
      </c>
      <c r="D247" s="229" t="s">
        <v>542</v>
      </c>
      <c r="E247" s="379"/>
      <c r="F247" s="234">
        <v>-0.15506741250000003</v>
      </c>
      <c r="G247" s="279">
        <v>0</v>
      </c>
      <c r="H247" s="279">
        <v>0</v>
      </c>
      <c r="I247" s="280">
        <f t="shared" si="5"/>
        <v>-0.15506741250000003</v>
      </c>
    </row>
    <row r="248" spans="2:12">
      <c r="B248" s="284"/>
      <c r="C248" s="257" t="s">
        <v>559</v>
      </c>
      <c r="D248" s="257" t="s">
        <v>642</v>
      </c>
      <c r="E248" s="353"/>
      <c r="F248" s="353">
        <v>0</v>
      </c>
      <c r="G248" s="370">
        <v>1.429206804840644E-2</v>
      </c>
      <c r="H248" s="279">
        <v>0</v>
      </c>
      <c r="I248" s="280">
        <f t="shared" si="5"/>
        <v>1.429206804840644E-2</v>
      </c>
      <c r="K248" s="362"/>
      <c r="L248" s="342"/>
    </row>
    <row r="249" spans="2:12">
      <c r="B249" s="284"/>
      <c r="C249" s="80" t="s">
        <v>83</v>
      </c>
      <c r="D249" s="229" t="s">
        <v>476</v>
      </c>
      <c r="E249" s="380"/>
      <c r="F249" s="234">
        <v>-104.69086883194842</v>
      </c>
      <c r="G249" s="279">
        <v>0</v>
      </c>
      <c r="H249" s="279">
        <v>0</v>
      </c>
      <c r="I249" s="280">
        <f t="shared" si="5"/>
        <v>-104.69086883194842</v>
      </c>
    </row>
    <row r="250" spans="2:12" ht="14.5" thickBot="1">
      <c r="B250" s="281" t="s">
        <v>140</v>
      </c>
      <c r="C250" s="282"/>
      <c r="D250" s="282"/>
      <c r="E250" s="282"/>
      <c r="F250" s="283">
        <f>SUM(F7:F249)</f>
        <v>5824.9364717848866</v>
      </c>
      <c r="G250" s="283">
        <f>SUM(G7:G249)</f>
        <v>14.473337934787455</v>
      </c>
      <c r="H250" s="283">
        <f>SUM(H7:H249)</f>
        <v>795.82704840735619</v>
      </c>
      <c r="I250" s="283">
        <f>SUM(I7:I249)</f>
        <v>6635.2368581270302</v>
      </c>
    </row>
    <row r="251" spans="2:12">
      <c r="F251" s="3"/>
      <c r="G251" s="3"/>
      <c r="H251" s="3"/>
      <c r="K251" s="372"/>
    </row>
    <row r="252" spans="2:12" ht="18.5" thickBot="1">
      <c r="B252" s="149" t="s">
        <v>141</v>
      </c>
      <c r="C252" s="81"/>
      <c r="D252" s="81"/>
      <c r="E252" s="81"/>
      <c r="F252" s="81"/>
      <c r="G252" s="81"/>
      <c r="H252" s="81"/>
      <c r="I252" s="81"/>
      <c r="K252" s="273"/>
    </row>
    <row r="253" spans="2:12">
      <c r="B253" s="230" t="s">
        <v>124</v>
      </c>
      <c r="C253" s="231" t="s">
        <v>142</v>
      </c>
      <c r="D253" s="231"/>
      <c r="E253" s="397"/>
      <c r="F253" s="232">
        <v>2.6</v>
      </c>
      <c r="G253" s="82"/>
      <c r="H253" s="82"/>
      <c r="I253" s="83"/>
      <c r="K253" s="227"/>
    </row>
    <row r="254" spans="2:12" ht="16.5" customHeight="1">
      <c r="B254" s="222"/>
      <c r="C254" s="1" t="s">
        <v>347</v>
      </c>
      <c r="E254" s="352"/>
      <c r="F254" s="226">
        <v>231.14500000000001</v>
      </c>
      <c r="G254" s="153"/>
      <c r="H254" s="153"/>
      <c r="I254" s="154"/>
    </row>
    <row r="255" spans="2:12">
      <c r="B255" s="284"/>
      <c r="C255" s="1" t="s">
        <v>143</v>
      </c>
      <c r="E255" s="352"/>
      <c r="F255" s="226">
        <v>0.39101399999999997</v>
      </c>
      <c r="G255" s="156"/>
      <c r="H255" s="152"/>
      <c r="I255" s="154"/>
    </row>
    <row r="256" spans="2:12">
      <c r="B256" s="316" t="s">
        <v>334</v>
      </c>
      <c r="E256" s="352"/>
      <c r="F256" s="226"/>
      <c r="G256" s="156"/>
      <c r="H256" s="152"/>
      <c r="I256" s="154"/>
    </row>
    <row r="257" spans="2:12">
      <c r="B257" s="316"/>
      <c r="C257" s="1" t="s">
        <v>620</v>
      </c>
      <c r="E257" s="352"/>
      <c r="F257" s="226">
        <v>125</v>
      </c>
      <c r="G257" s="156"/>
      <c r="H257" s="152"/>
      <c r="I257" s="154"/>
    </row>
    <row r="258" spans="2:12">
      <c r="B258" s="155"/>
      <c r="C258" s="1" t="s">
        <v>338</v>
      </c>
      <c r="E258" s="352"/>
      <c r="F258" s="226">
        <v>5</v>
      </c>
      <c r="G258" s="156"/>
      <c r="H258" s="152"/>
      <c r="I258" s="154"/>
      <c r="K258" s="372"/>
    </row>
    <row r="259" spans="2:12">
      <c r="B259" s="155"/>
      <c r="C259" s="1" t="s">
        <v>339</v>
      </c>
      <c r="E259" s="352"/>
      <c r="F259" s="226">
        <v>1</v>
      </c>
      <c r="G259" s="156"/>
      <c r="H259" s="152"/>
      <c r="I259" s="154"/>
    </row>
    <row r="260" spans="2:12">
      <c r="B260" s="155"/>
      <c r="C260" s="1" t="s">
        <v>340</v>
      </c>
      <c r="E260" s="352"/>
      <c r="F260" s="226">
        <v>97</v>
      </c>
      <c r="G260" s="156"/>
      <c r="H260" s="152"/>
      <c r="I260" s="154"/>
    </row>
    <row r="261" spans="2:12">
      <c r="B261" s="155"/>
      <c r="C261" s="1" t="s">
        <v>341</v>
      </c>
      <c r="E261" s="352"/>
      <c r="F261" s="317">
        <v>40</v>
      </c>
      <c r="G261" s="156"/>
      <c r="H261" s="152"/>
      <c r="I261" s="154"/>
    </row>
    <row r="262" spans="2:12">
      <c r="B262" s="155"/>
      <c r="C262" s="1" t="s">
        <v>342</v>
      </c>
      <c r="E262" s="352"/>
      <c r="F262" s="317">
        <v>0.14499999999999999</v>
      </c>
      <c r="G262" s="156"/>
      <c r="H262" s="152"/>
      <c r="I262" s="154"/>
    </row>
    <row r="263" spans="2:12">
      <c r="B263" s="155"/>
      <c r="C263" s="1" t="s">
        <v>343</v>
      </c>
      <c r="E263" s="352"/>
      <c r="F263" s="317">
        <v>0.2639745</v>
      </c>
      <c r="G263" s="156"/>
      <c r="H263" s="152"/>
      <c r="I263" s="154"/>
    </row>
    <row r="264" spans="2:12">
      <c r="B264" s="155"/>
      <c r="C264" s="1" t="s">
        <v>344</v>
      </c>
      <c r="E264" s="352"/>
      <c r="F264" s="317">
        <v>2.4E-2</v>
      </c>
      <c r="G264" s="156"/>
      <c r="H264" s="152"/>
      <c r="I264" s="154"/>
    </row>
    <row r="265" spans="2:12">
      <c r="B265" s="155"/>
      <c r="C265" s="1" t="s">
        <v>345</v>
      </c>
      <c r="E265" s="352"/>
      <c r="F265" s="317">
        <v>3.8069999999999999</v>
      </c>
      <c r="G265" s="156"/>
      <c r="H265" s="152"/>
      <c r="I265" s="154"/>
    </row>
    <row r="266" spans="2:12">
      <c r="B266" s="155"/>
      <c r="C266" s="1" t="s">
        <v>346</v>
      </c>
      <c r="E266" s="352"/>
      <c r="F266" s="317">
        <v>2.5971000000000002</v>
      </c>
      <c r="G266" s="156"/>
      <c r="H266" s="152"/>
      <c r="I266" s="154"/>
    </row>
    <row r="267" spans="2:12">
      <c r="B267" s="155"/>
      <c r="C267" s="1" t="s">
        <v>347</v>
      </c>
      <c r="E267" s="352"/>
      <c r="F267" s="226">
        <v>11.855</v>
      </c>
      <c r="G267" s="156"/>
      <c r="H267" s="152"/>
      <c r="I267" s="154"/>
    </row>
    <row r="268" spans="2:12">
      <c r="B268" s="155"/>
      <c r="C268" s="1" t="s">
        <v>348</v>
      </c>
      <c r="E268" s="352"/>
      <c r="F268" s="226">
        <v>3.23</v>
      </c>
      <c r="G268" s="156"/>
      <c r="H268" s="152"/>
      <c r="I268" s="154"/>
    </row>
    <row r="269" spans="2:12">
      <c r="B269" s="155"/>
      <c r="C269" s="1" t="s">
        <v>349</v>
      </c>
      <c r="E269" s="352"/>
      <c r="F269" s="226">
        <v>0.625</v>
      </c>
      <c r="G269" s="156"/>
      <c r="H269" s="152"/>
      <c r="I269" s="154"/>
    </row>
    <row r="270" spans="2:12">
      <c r="B270" s="155"/>
      <c r="C270" s="1" t="s">
        <v>350</v>
      </c>
      <c r="E270" s="352"/>
      <c r="F270" s="226">
        <v>10</v>
      </c>
      <c r="G270" s="156"/>
      <c r="H270" s="152"/>
      <c r="I270" s="154"/>
    </row>
    <row r="271" spans="2:12">
      <c r="B271" s="147" t="s">
        <v>144</v>
      </c>
      <c r="C271" s="159"/>
      <c r="D271" s="159"/>
      <c r="E271" s="381"/>
      <c r="F271" s="248">
        <f>SUM(F253:F270)</f>
        <v>534.68308850000005</v>
      </c>
      <c r="G271" s="160">
        <f>SUM(G253:G255)</f>
        <v>0</v>
      </c>
      <c r="H271" s="160">
        <f>SUM(H253:H255)</f>
        <v>0</v>
      </c>
      <c r="I271" s="161">
        <f>SUM(F271:H271)</f>
        <v>534.68308850000005</v>
      </c>
    </row>
    <row r="272" spans="2:12">
      <c r="B272" s="157" t="s">
        <v>145</v>
      </c>
      <c r="C272" s="158" t="s">
        <v>146</v>
      </c>
      <c r="D272" s="229" t="s">
        <v>147</v>
      </c>
      <c r="E272" s="379"/>
      <c r="F272" s="226">
        <v>29.93</v>
      </c>
      <c r="G272" s="152"/>
      <c r="H272" s="152"/>
      <c r="I272" s="154"/>
      <c r="K272" s="227"/>
      <c r="L272" s="228"/>
    </row>
    <row r="273" spans="2:12">
      <c r="B273" s="157"/>
      <c r="C273" s="158" t="s">
        <v>146</v>
      </c>
      <c r="D273" s="229" t="s">
        <v>148</v>
      </c>
      <c r="E273" s="379"/>
      <c r="F273" s="226">
        <v>19.187999999999999</v>
      </c>
      <c r="G273" s="152"/>
      <c r="H273" s="152"/>
      <c r="I273" s="154"/>
      <c r="K273" s="227"/>
      <c r="L273" s="228"/>
    </row>
    <row r="274" spans="2:12">
      <c r="B274" s="157"/>
      <c r="C274" s="1" t="s">
        <v>117</v>
      </c>
      <c r="D274" s="227" t="s">
        <v>149</v>
      </c>
      <c r="E274" s="382"/>
      <c r="F274" s="226">
        <v>-0.1</v>
      </c>
      <c r="G274" s="153"/>
      <c r="H274" s="153"/>
      <c r="I274" s="154"/>
      <c r="K274" s="227"/>
      <c r="L274" s="228"/>
    </row>
    <row r="275" spans="2:12">
      <c r="B275" s="157" t="s">
        <v>150</v>
      </c>
      <c r="D275" s="1" t="s">
        <v>151</v>
      </c>
      <c r="E275" s="352"/>
      <c r="F275" s="226">
        <v>19.196000000000002</v>
      </c>
      <c r="G275" s="153"/>
      <c r="H275" s="153"/>
      <c r="I275" s="154"/>
    </row>
    <row r="276" spans="2:12">
      <c r="B276" s="147" t="s">
        <v>337</v>
      </c>
      <c r="C276" s="159"/>
      <c r="D276" s="159"/>
      <c r="E276" s="381"/>
      <c r="F276" s="248">
        <f>SUM(F272:F275)</f>
        <v>68.213999999999999</v>
      </c>
      <c r="G276" s="160">
        <f>SUM(G273:G275)</f>
        <v>0</v>
      </c>
      <c r="H276" s="160">
        <f>SUM(H273:H275)</f>
        <v>0</v>
      </c>
      <c r="I276" s="161">
        <f>SUM(F276:H276)</f>
        <v>68.213999999999999</v>
      </c>
    </row>
    <row r="277" spans="2:12">
      <c r="B277" s="157" t="s">
        <v>145</v>
      </c>
      <c r="C277" s="288" t="s">
        <v>92</v>
      </c>
      <c r="D277" s="229" t="s">
        <v>351</v>
      </c>
      <c r="E277" s="379"/>
      <c r="F277" s="226">
        <v>-0.6</v>
      </c>
      <c r="G277" s="152"/>
      <c r="H277" s="152"/>
      <c r="I277" s="154"/>
    </row>
    <row r="278" spans="2:12">
      <c r="B278" s="157"/>
      <c r="D278" s="229" t="s">
        <v>352</v>
      </c>
      <c r="E278" s="379"/>
      <c r="F278" s="226">
        <v>-1</v>
      </c>
      <c r="G278" s="152"/>
      <c r="H278" s="152"/>
      <c r="I278" s="154"/>
    </row>
    <row r="279" spans="2:12">
      <c r="B279" s="157"/>
      <c r="C279" s="1" t="s">
        <v>146</v>
      </c>
      <c r="D279" s="227" t="s">
        <v>353</v>
      </c>
      <c r="E279" s="382"/>
      <c r="F279" s="226">
        <v>-1.1759999999999999</v>
      </c>
      <c r="G279" s="153"/>
      <c r="H279" s="153"/>
      <c r="I279" s="154"/>
    </row>
    <row r="280" spans="2:12">
      <c r="B280" s="157"/>
      <c r="C280" s="84" t="s">
        <v>97</v>
      </c>
      <c r="D280" s="1" t="s">
        <v>354</v>
      </c>
      <c r="E280" s="352"/>
      <c r="F280" s="226">
        <v>1</v>
      </c>
      <c r="G280" s="153"/>
      <c r="H280" s="153"/>
      <c r="I280" s="154"/>
    </row>
    <row r="281" spans="2:12">
      <c r="B281" s="157"/>
      <c r="C281" s="80" t="s">
        <v>107</v>
      </c>
      <c r="D281" s="1" t="s">
        <v>355</v>
      </c>
      <c r="E281" s="352"/>
      <c r="F281" s="226">
        <v>0.53100000000000003</v>
      </c>
      <c r="G281" s="153"/>
      <c r="H281" s="153"/>
      <c r="I281" s="154"/>
    </row>
    <row r="282" spans="2:12">
      <c r="B282" s="157"/>
      <c r="C282" s="1" t="s">
        <v>356</v>
      </c>
      <c r="D282" s="1" t="s">
        <v>357</v>
      </c>
      <c r="E282" s="352"/>
      <c r="F282" s="226">
        <v>3.3</v>
      </c>
      <c r="G282" s="153"/>
      <c r="H282" s="153"/>
      <c r="I282" s="154"/>
    </row>
    <row r="283" spans="2:12">
      <c r="B283" s="157"/>
      <c r="C283" s="1" t="s">
        <v>358</v>
      </c>
      <c r="D283" s="1" t="s">
        <v>359</v>
      </c>
      <c r="E283" s="352"/>
      <c r="F283" s="226">
        <v>1.2330000000000001</v>
      </c>
      <c r="G283" s="153"/>
      <c r="H283" s="153"/>
      <c r="I283" s="154"/>
    </row>
    <row r="284" spans="2:12">
      <c r="B284" s="157"/>
      <c r="C284" s="1" t="s">
        <v>619</v>
      </c>
      <c r="D284" s="1" t="s">
        <v>621</v>
      </c>
      <c r="E284" s="352"/>
      <c r="F284" s="226">
        <v>-0.38</v>
      </c>
      <c r="G284" s="153"/>
      <c r="H284" s="153"/>
      <c r="I284" s="154"/>
    </row>
    <row r="285" spans="2:12">
      <c r="B285" s="157"/>
      <c r="C285" s="1" t="s">
        <v>622</v>
      </c>
      <c r="D285" s="1" t="s">
        <v>623</v>
      </c>
      <c r="E285" s="352"/>
      <c r="F285" s="226">
        <v>7.4999999999999997E-2</v>
      </c>
      <c r="G285" s="153"/>
      <c r="H285" s="153"/>
      <c r="I285" s="154"/>
    </row>
    <row r="286" spans="2:12">
      <c r="B286" s="157"/>
      <c r="C286" s="1" t="s">
        <v>138</v>
      </c>
      <c r="D286" s="1" t="s">
        <v>624</v>
      </c>
      <c r="E286" s="352"/>
      <c r="F286" s="226">
        <v>1.8320000000000001</v>
      </c>
      <c r="G286" s="153"/>
      <c r="H286" s="153"/>
      <c r="I286" s="154"/>
    </row>
    <row r="287" spans="2:12">
      <c r="B287" s="157"/>
      <c r="D287" s="1" t="s">
        <v>625</v>
      </c>
      <c r="E287" s="352"/>
      <c r="F287" s="226">
        <v>0</v>
      </c>
      <c r="G287" s="153">
        <v>38</v>
      </c>
      <c r="H287" s="153"/>
      <c r="I287" s="154"/>
    </row>
    <row r="288" spans="2:12">
      <c r="B288" s="147" t="s">
        <v>152</v>
      </c>
      <c r="C288" s="159"/>
      <c r="D288" s="162"/>
      <c r="E288" s="383"/>
      <c r="F288" s="248">
        <f>SUM(F277:F287)</f>
        <v>4.8150000000000004</v>
      </c>
      <c r="G288" s="248">
        <f>SUM(G277:G287)</f>
        <v>38</v>
      </c>
      <c r="H288" s="160">
        <f>SUM(H272:H275)</f>
        <v>0</v>
      </c>
      <c r="I288" s="161">
        <f>SUM(F288:H288)</f>
        <v>42.814999999999998</v>
      </c>
    </row>
    <row r="289" spans="2:12" s="227" customFormat="1">
      <c r="B289" s="243" t="s">
        <v>124</v>
      </c>
      <c r="C289" s="244" t="s">
        <v>153</v>
      </c>
      <c r="D289" s="244"/>
      <c r="E289" s="384"/>
      <c r="F289" s="347">
        <v>-2441.893</v>
      </c>
      <c r="G289" s="226">
        <v>0</v>
      </c>
      <c r="H289" s="226">
        <v>0</v>
      </c>
      <c r="I289" s="245">
        <f>SUM(F289:H289)</f>
        <v>-2441.893</v>
      </c>
      <c r="J289" s="228"/>
      <c r="L289" s="228"/>
    </row>
    <row r="290" spans="2:12" s="227" customFormat="1">
      <c r="B290" s="157" t="s">
        <v>334</v>
      </c>
      <c r="C290" s="244" t="s">
        <v>153</v>
      </c>
      <c r="D290" s="244" t="s">
        <v>335</v>
      </c>
      <c r="E290" s="384"/>
      <c r="F290" s="348">
        <v>3.4420000000000002</v>
      </c>
      <c r="G290" s="226"/>
      <c r="H290" s="226"/>
      <c r="I290" s="245"/>
      <c r="J290" s="228"/>
      <c r="L290" s="228"/>
    </row>
    <row r="291" spans="2:12" s="227" customFormat="1">
      <c r="B291" s="157"/>
      <c r="C291" s="244"/>
      <c r="D291" s="244" t="s">
        <v>336</v>
      </c>
      <c r="E291" s="384"/>
      <c r="F291" s="349">
        <v>85.081999999999994</v>
      </c>
      <c r="G291" s="226"/>
      <c r="H291" s="226"/>
      <c r="I291" s="245"/>
      <c r="J291" s="228"/>
      <c r="L291" s="228"/>
    </row>
    <row r="292" spans="2:12" s="227" customFormat="1">
      <c r="B292" s="246" t="s">
        <v>154</v>
      </c>
      <c r="C292" s="247"/>
      <c r="D292" s="247"/>
      <c r="E292" s="385"/>
      <c r="F292" s="346">
        <f>SUM(F289:F291)</f>
        <v>-2353.3690000000001</v>
      </c>
      <c r="G292" s="248">
        <f t="shared" ref="G292:H292" si="6">SUM(G289)</f>
        <v>0</v>
      </c>
      <c r="H292" s="248">
        <f t="shared" si="6"/>
        <v>0</v>
      </c>
      <c r="I292" s="249">
        <f t="shared" ref="I292" si="7">SUM(F292:H292)</f>
        <v>-2353.3690000000001</v>
      </c>
    </row>
    <row r="293" spans="2:12" ht="14.5" thickBot="1">
      <c r="B293" s="210" t="s">
        <v>155</v>
      </c>
      <c r="C293" s="211"/>
      <c r="D293" s="212"/>
      <c r="E293" s="212"/>
      <c r="F293" s="213">
        <f>F271+F288+F276</f>
        <v>607.71208850000016</v>
      </c>
      <c r="G293" s="213">
        <f>G271+G288+G276</f>
        <v>38</v>
      </c>
      <c r="H293" s="213">
        <f>H271+H288+H276</f>
        <v>0</v>
      </c>
      <c r="I293" s="213">
        <f>I271+I288+I276</f>
        <v>645.71208849999994</v>
      </c>
    </row>
    <row r="294" spans="2:12" ht="14.5" thickBot="1">
      <c r="B294" s="148"/>
      <c r="C294" s="148"/>
      <c r="D294" s="148"/>
      <c r="E294" s="148"/>
      <c r="F294" s="148"/>
      <c r="G294" s="148"/>
      <c r="H294" s="148"/>
      <c r="I294" s="148"/>
    </row>
    <row r="295" spans="2:12" ht="15.5">
      <c r="B295" s="214" t="s">
        <v>156</v>
      </c>
      <c r="C295" s="215"/>
      <c r="D295" s="216"/>
      <c r="E295" s="216"/>
      <c r="F295" s="217">
        <f>F293+F250+F292</f>
        <v>4079.2795602848869</v>
      </c>
      <c r="G295" s="217">
        <f>G293+G250+G292</f>
        <v>52.473337934787452</v>
      </c>
      <c r="H295" s="217">
        <f>H293+H250+H292</f>
        <v>795.82704840735619</v>
      </c>
      <c r="I295" s="218">
        <f>I293+I250+I292</f>
        <v>4927.5799466270291</v>
      </c>
    </row>
    <row r="296" spans="2:12" ht="16" thickBot="1">
      <c r="B296" s="219" t="s">
        <v>157</v>
      </c>
      <c r="C296" s="220"/>
      <c r="D296" s="221"/>
      <c r="E296" s="221"/>
      <c r="F296" s="289">
        <f>F6+F295</f>
        <v>18922.488299032306</v>
      </c>
      <c r="G296" s="289">
        <f>G6+G295</f>
        <v>568.60733793478744</v>
      </c>
      <c r="H296" s="289">
        <f>H6+H295</f>
        <v>968.40644755735616</v>
      </c>
      <c r="I296" s="290">
        <f>I6+I295</f>
        <v>20459.502084524451</v>
      </c>
    </row>
    <row r="297" spans="2:12">
      <c r="B297" s="148"/>
      <c r="C297" s="148"/>
      <c r="D297" s="148"/>
      <c r="E297" s="148"/>
    </row>
    <row r="298" spans="2:12">
      <c r="B298" s="148"/>
      <c r="C298" s="150"/>
      <c r="D298" s="148"/>
      <c r="E298" s="148"/>
      <c r="F298" s="3"/>
      <c r="G298" s="3"/>
      <c r="H298" s="3"/>
      <c r="I298" s="3"/>
    </row>
    <row r="299" spans="2:12">
      <c r="B299" s="148"/>
      <c r="C299" s="151"/>
      <c r="D299" s="148"/>
      <c r="E299" s="148"/>
      <c r="F299" s="3"/>
      <c r="G299" s="3"/>
      <c r="H299" s="3"/>
      <c r="I299" s="3"/>
    </row>
    <row r="300" spans="2:12">
      <c r="F300" s="3"/>
      <c r="G300" s="3"/>
      <c r="H300" s="3"/>
      <c r="I300" s="3"/>
    </row>
    <row r="301" spans="2:12">
      <c r="F301" s="3"/>
      <c r="G301" s="3"/>
      <c r="H301" s="3"/>
      <c r="I301" s="3"/>
    </row>
    <row r="302" spans="2:12">
      <c r="F302" s="3"/>
      <c r="G302" s="3"/>
      <c r="H302" s="3"/>
      <c r="I302" s="3"/>
    </row>
    <row r="303" spans="2:12">
      <c r="F303" s="3"/>
      <c r="G303" s="3"/>
      <c r="H303" s="3"/>
      <c r="I303" s="3"/>
    </row>
    <row r="304" spans="2:12">
      <c r="F304" s="3"/>
      <c r="G304" s="3"/>
      <c r="H304" s="3"/>
      <c r="I304" s="3"/>
    </row>
    <row r="305" spans="6:9">
      <c r="F305" s="3"/>
      <c r="G305" s="3"/>
      <c r="H305" s="3"/>
      <c r="I305" s="3"/>
    </row>
    <row r="306" spans="6:9">
      <c r="F306" s="3"/>
      <c r="G306" s="3"/>
      <c r="H306" s="3"/>
      <c r="I306" s="3"/>
    </row>
    <row r="307" spans="6:9">
      <c r="F307" s="3"/>
      <c r="G307" s="3"/>
      <c r="H307" s="3"/>
      <c r="I307" s="3"/>
    </row>
    <row r="308" spans="6:9">
      <c r="F308" s="3"/>
      <c r="G308" s="3"/>
      <c r="H308" s="3"/>
      <c r="I308" s="3"/>
    </row>
    <row r="309" spans="6:9">
      <c r="F309" s="3"/>
      <c r="G309" s="3"/>
      <c r="H309" s="3"/>
      <c r="I309" s="3"/>
    </row>
    <row r="310" spans="6:9">
      <c r="F310" s="3"/>
      <c r="G310" s="3"/>
      <c r="H310" s="3"/>
      <c r="I310" s="3"/>
    </row>
    <row r="311" spans="6:9">
      <c r="F311" s="3"/>
      <c r="G311" s="3"/>
      <c r="H311" s="3"/>
      <c r="I311" s="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N226"/>
  <sheetViews>
    <sheetView tabSelected="1" topLeftCell="A181" zoomScale="70" zoomScaleNormal="70" workbookViewId="0">
      <selection activeCell="B185" sqref="B185"/>
    </sheetView>
  </sheetViews>
  <sheetFormatPr defaultRowHeight="14.5"/>
  <cols>
    <col min="2" max="2" width="87" style="1" customWidth="1"/>
    <col min="3" max="3" width="75.08984375" style="1" bestFit="1" customWidth="1"/>
    <col min="4" max="4" width="80.81640625" style="1" customWidth="1"/>
    <col min="5" max="5" width="10.6328125" style="1" bestFit="1" customWidth="1"/>
    <col min="6" max="8" width="18.36328125" style="1" customWidth="1"/>
    <col min="10" max="10" width="8.26953125" bestFit="1" customWidth="1"/>
  </cols>
  <sheetData>
    <row r="2" spans="2:8" ht="18">
      <c r="B2" s="4" t="s">
        <v>158</v>
      </c>
    </row>
    <row r="3" spans="2:8" ht="18">
      <c r="B3" s="4"/>
    </row>
    <row r="4" spans="2:8" ht="18" thickBot="1">
      <c r="B4" s="85" t="s">
        <v>159</v>
      </c>
    </row>
    <row r="5" spans="2:8" ht="43">
      <c r="B5" s="294" t="s">
        <v>17</v>
      </c>
      <c r="C5" s="86"/>
      <c r="D5" s="295"/>
      <c r="E5" s="373" t="s">
        <v>639</v>
      </c>
      <c r="F5" s="276" t="s">
        <v>160</v>
      </c>
      <c r="G5" s="276" t="s">
        <v>161</v>
      </c>
      <c r="H5" s="277" t="s">
        <v>162</v>
      </c>
    </row>
    <row r="6" spans="2:8">
      <c r="B6" s="183" t="s">
        <v>163</v>
      </c>
      <c r="C6" s="278"/>
      <c r="D6" s="296"/>
      <c r="E6" s="296"/>
      <c r="F6" s="343">
        <v>1649.1464355183771</v>
      </c>
      <c r="G6" s="233">
        <v>84.310299463999996</v>
      </c>
      <c r="H6" s="87">
        <f>SUM(F6:G6)</f>
        <v>1733.4567349823772</v>
      </c>
    </row>
    <row r="7" spans="2:8">
      <c r="B7" s="175" t="s">
        <v>164</v>
      </c>
      <c r="C7" s="80" t="s">
        <v>165</v>
      </c>
      <c r="D7" s="166" t="s">
        <v>166</v>
      </c>
      <c r="E7" s="392"/>
      <c r="F7" s="388">
        <v>1.415</v>
      </c>
      <c r="G7" s="236">
        <v>0</v>
      </c>
      <c r="H7" s="298">
        <f>SUM(F7:G7)</f>
        <v>1.415</v>
      </c>
    </row>
    <row r="8" spans="2:8">
      <c r="B8" s="175"/>
      <c r="C8" s="79"/>
      <c r="D8" s="166" t="s">
        <v>167</v>
      </c>
      <c r="E8" s="393"/>
      <c r="F8" s="389">
        <v>4.7653238</v>
      </c>
      <c r="G8" s="236">
        <v>0</v>
      </c>
      <c r="H8" s="298">
        <f t="shared" ref="H8:H18" si="0">SUM(F8:G8)</f>
        <v>4.7653238</v>
      </c>
    </row>
    <row r="9" spans="2:8">
      <c r="B9" s="175"/>
      <c r="C9" s="79"/>
      <c r="D9" s="1" t="s">
        <v>168</v>
      </c>
      <c r="E9" s="352"/>
      <c r="F9" s="389">
        <v>0</v>
      </c>
      <c r="G9" s="236">
        <v>0.96672799999999981</v>
      </c>
      <c r="H9" s="298">
        <f t="shared" si="0"/>
        <v>0.96672799999999981</v>
      </c>
    </row>
    <row r="10" spans="2:8">
      <c r="B10" s="175"/>
      <c r="C10" s="79"/>
      <c r="D10" s="1" t="s">
        <v>169</v>
      </c>
      <c r="E10" s="352"/>
      <c r="F10" s="389">
        <v>0</v>
      </c>
      <c r="G10" s="236">
        <v>0.22639999999999999</v>
      </c>
      <c r="H10" s="298">
        <f t="shared" si="0"/>
        <v>0.22639999999999999</v>
      </c>
    </row>
    <row r="11" spans="2:8">
      <c r="B11" s="175"/>
      <c r="C11" s="150" t="s">
        <v>629</v>
      </c>
      <c r="D11" s="166" t="s">
        <v>171</v>
      </c>
      <c r="E11" s="393"/>
      <c r="F11" s="389">
        <v>18.111999999999998</v>
      </c>
      <c r="G11" s="236">
        <v>0</v>
      </c>
      <c r="H11" s="298">
        <f t="shared" si="0"/>
        <v>18.111999999999998</v>
      </c>
    </row>
    <row r="12" spans="2:8">
      <c r="B12" s="175"/>
      <c r="C12" s="80"/>
      <c r="D12" s="166" t="s">
        <v>172</v>
      </c>
      <c r="E12" s="393"/>
      <c r="F12" s="389">
        <v>7.0749999999999993</v>
      </c>
      <c r="G12" s="236">
        <v>0</v>
      </c>
      <c r="H12" s="298">
        <f t="shared" si="0"/>
        <v>7.0749999999999993</v>
      </c>
    </row>
    <row r="13" spans="2:8">
      <c r="B13" s="175"/>
      <c r="C13" s="80"/>
      <c r="D13" s="166" t="s">
        <v>173</v>
      </c>
      <c r="E13" s="393"/>
      <c r="F13" s="389">
        <v>67.92</v>
      </c>
      <c r="G13" s="236">
        <v>0</v>
      </c>
      <c r="H13" s="298">
        <f t="shared" si="0"/>
        <v>67.92</v>
      </c>
    </row>
    <row r="14" spans="2:8">
      <c r="B14" s="175"/>
      <c r="C14" s="84" t="s">
        <v>174</v>
      </c>
      <c r="D14" s="166" t="s">
        <v>175</v>
      </c>
      <c r="E14" s="393"/>
      <c r="F14" s="390">
        <v>0.14149999999999999</v>
      </c>
      <c r="G14" s="236">
        <v>0</v>
      </c>
      <c r="H14" s="298">
        <f t="shared" si="0"/>
        <v>0.14149999999999999</v>
      </c>
    </row>
    <row r="15" spans="2:8">
      <c r="B15" s="175"/>
      <c r="C15" s="84"/>
      <c r="D15" s="166" t="s">
        <v>176</v>
      </c>
      <c r="E15" s="393"/>
      <c r="F15" s="390">
        <v>0.25469999999999998</v>
      </c>
      <c r="G15" s="236">
        <v>0</v>
      </c>
      <c r="H15" s="298">
        <f t="shared" si="0"/>
        <v>0.25469999999999998</v>
      </c>
    </row>
    <row r="16" spans="2:8">
      <c r="B16" s="175"/>
      <c r="C16" s="84" t="s">
        <v>104</v>
      </c>
      <c r="D16" s="299" t="s">
        <v>177</v>
      </c>
      <c r="E16" s="394"/>
      <c r="F16" s="390">
        <v>2.83</v>
      </c>
      <c r="G16" s="236">
        <v>0</v>
      </c>
      <c r="H16" s="298">
        <f t="shared" si="0"/>
        <v>2.83</v>
      </c>
    </row>
    <row r="17" spans="2:8">
      <c r="B17" s="175"/>
      <c r="C17" s="80" t="s">
        <v>178</v>
      </c>
      <c r="D17" s="299" t="s">
        <v>179</v>
      </c>
      <c r="E17" s="394"/>
      <c r="F17" s="390">
        <v>14.149999999999999</v>
      </c>
      <c r="G17" s="236">
        <v>0</v>
      </c>
      <c r="H17" s="298">
        <f t="shared" si="0"/>
        <v>14.149999999999999</v>
      </c>
    </row>
    <row r="18" spans="2:8">
      <c r="B18" s="175"/>
      <c r="C18" s="80"/>
      <c r="D18" s="299" t="s">
        <v>180</v>
      </c>
      <c r="E18" s="394"/>
      <c r="F18" s="391">
        <v>16.98</v>
      </c>
      <c r="G18" s="236">
        <v>0</v>
      </c>
      <c r="H18" s="298">
        <f t="shared" si="0"/>
        <v>16.98</v>
      </c>
    </row>
    <row r="19" spans="2:8">
      <c r="B19" s="183" t="s">
        <v>181</v>
      </c>
      <c r="C19" s="300"/>
      <c r="D19" s="300"/>
      <c r="E19" s="395"/>
      <c r="F19" s="345">
        <f>SUM(F7:F18)</f>
        <v>133.64352379999997</v>
      </c>
      <c r="G19" s="251">
        <f>SUM(G7:G18)</f>
        <v>1.1931279999999997</v>
      </c>
      <c r="H19" s="251">
        <f>SUM(H7:H18)</f>
        <v>134.83665179999997</v>
      </c>
    </row>
    <row r="20" spans="2:8">
      <c r="B20" s="175" t="s">
        <v>182</v>
      </c>
      <c r="C20" s="84" t="s">
        <v>183</v>
      </c>
      <c r="D20" s="199" t="s">
        <v>184</v>
      </c>
      <c r="E20" s="352"/>
      <c r="F20" s="344">
        <v>13.414199999999999</v>
      </c>
      <c r="G20" s="236">
        <v>0</v>
      </c>
      <c r="H20" s="298">
        <f>SUM(F20:G20)</f>
        <v>13.414199999999999</v>
      </c>
    </row>
    <row r="21" spans="2:8">
      <c r="B21" s="183" t="s">
        <v>185</v>
      </c>
      <c r="C21" s="278"/>
      <c r="D21" s="300"/>
      <c r="E21" s="395"/>
      <c r="F21" s="235">
        <f>SUM(F20:F20)</f>
        <v>13.414199999999999</v>
      </c>
      <c r="G21" s="250">
        <f>SUM(G20:G20)</f>
        <v>0</v>
      </c>
      <c r="H21" s="250">
        <f>SUM(H20:H20)</f>
        <v>13.414199999999999</v>
      </c>
    </row>
    <row r="22" spans="2:8">
      <c r="B22" s="175" t="s">
        <v>186</v>
      </c>
      <c r="C22" s="150" t="s">
        <v>629</v>
      </c>
      <c r="D22" s="319" t="s">
        <v>187</v>
      </c>
      <c r="E22" s="376"/>
      <c r="F22" s="337">
        <v>33.78</v>
      </c>
      <c r="G22" s="236">
        <v>0</v>
      </c>
      <c r="H22" s="298">
        <f>SUM(F22:G22)</f>
        <v>33.78</v>
      </c>
    </row>
    <row r="23" spans="2:8">
      <c r="B23" s="175"/>
      <c r="C23" s="80"/>
      <c r="D23" s="166" t="s">
        <v>188</v>
      </c>
      <c r="E23" s="393"/>
      <c r="F23" s="337">
        <v>16.89</v>
      </c>
      <c r="G23" s="236">
        <v>0</v>
      </c>
      <c r="H23" s="298">
        <f t="shared" ref="H23:H35" si="1">SUM(F23:G23)</f>
        <v>16.89</v>
      </c>
    </row>
    <row r="24" spans="2:8">
      <c r="B24" s="175"/>
      <c r="C24" s="80"/>
      <c r="D24" s="166" t="s">
        <v>189</v>
      </c>
      <c r="E24" s="393"/>
      <c r="F24" s="337">
        <v>5.63</v>
      </c>
      <c r="G24" s="236">
        <v>0</v>
      </c>
      <c r="H24" s="298">
        <f t="shared" si="1"/>
        <v>5.63</v>
      </c>
    </row>
    <row r="25" spans="2:8">
      <c r="B25" s="175"/>
      <c r="C25" s="80"/>
      <c r="D25" s="166" t="s">
        <v>190</v>
      </c>
      <c r="E25" s="393"/>
      <c r="F25" s="337">
        <v>0</v>
      </c>
      <c r="G25" s="301">
        <v>4.5040000000000004</v>
      </c>
      <c r="H25" s="298">
        <f t="shared" si="1"/>
        <v>4.5040000000000004</v>
      </c>
    </row>
    <row r="26" spans="2:8">
      <c r="B26" s="175"/>
      <c r="C26" s="80"/>
      <c r="D26" s="166" t="s">
        <v>191</v>
      </c>
      <c r="E26" s="393"/>
      <c r="F26" s="337">
        <v>0</v>
      </c>
      <c r="G26" s="301">
        <v>179.2029</v>
      </c>
      <c r="H26" s="298">
        <f t="shared" si="1"/>
        <v>179.2029</v>
      </c>
    </row>
    <row r="27" spans="2:8">
      <c r="B27" s="175"/>
      <c r="C27" s="80"/>
      <c r="D27" s="166" t="s">
        <v>192</v>
      </c>
      <c r="E27" s="393"/>
      <c r="F27" s="337">
        <v>0</v>
      </c>
      <c r="G27" s="301">
        <v>20.831</v>
      </c>
      <c r="H27" s="298">
        <f t="shared" si="1"/>
        <v>20.831</v>
      </c>
    </row>
    <row r="28" spans="2:8">
      <c r="B28" s="175"/>
      <c r="C28" s="84" t="s">
        <v>174</v>
      </c>
      <c r="D28" s="166" t="s">
        <v>193</v>
      </c>
      <c r="E28" s="393"/>
      <c r="F28" s="337">
        <v>8.4449999999999997E-2</v>
      </c>
      <c r="G28" s="301">
        <v>0</v>
      </c>
      <c r="H28" s="298">
        <f t="shared" si="1"/>
        <v>8.4449999999999997E-2</v>
      </c>
    </row>
    <row r="29" spans="2:8">
      <c r="B29" s="175"/>
      <c r="C29" s="79" t="s">
        <v>194</v>
      </c>
      <c r="D29" s="319" t="s">
        <v>195</v>
      </c>
      <c r="E29" s="376"/>
      <c r="F29" s="337">
        <v>48.361699999999999</v>
      </c>
      <c r="G29" s="236">
        <v>0</v>
      </c>
      <c r="H29" s="298">
        <f t="shared" si="1"/>
        <v>48.361699999999999</v>
      </c>
    </row>
    <row r="30" spans="2:8">
      <c r="B30" s="175"/>
      <c r="C30" s="80" t="s">
        <v>178</v>
      </c>
      <c r="D30" s="166" t="s">
        <v>196</v>
      </c>
      <c r="E30" s="393"/>
      <c r="F30" s="337">
        <v>2.2520000000000002</v>
      </c>
      <c r="G30" s="236">
        <v>0</v>
      </c>
      <c r="H30" s="298">
        <f t="shared" si="1"/>
        <v>2.2520000000000002</v>
      </c>
    </row>
    <row r="31" spans="2:8">
      <c r="B31" s="175"/>
      <c r="C31" s="80"/>
      <c r="D31" s="166" t="s">
        <v>197</v>
      </c>
      <c r="E31" s="393"/>
      <c r="F31" s="337">
        <v>0.56300000000000006</v>
      </c>
      <c r="G31" s="236">
        <v>0</v>
      </c>
      <c r="H31" s="298">
        <f t="shared" si="1"/>
        <v>0.56300000000000006</v>
      </c>
    </row>
    <row r="32" spans="2:8">
      <c r="B32" s="175"/>
      <c r="C32" s="80"/>
      <c r="D32" s="166" t="s">
        <v>198</v>
      </c>
      <c r="E32" s="393"/>
      <c r="F32" s="337">
        <v>1.6777400000000002</v>
      </c>
      <c r="G32" s="236">
        <v>0</v>
      </c>
      <c r="H32" s="298">
        <f t="shared" si="1"/>
        <v>1.6777400000000002</v>
      </c>
    </row>
    <row r="33" spans="2:8">
      <c r="B33" s="175"/>
      <c r="C33" s="84"/>
      <c r="D33" s="166" t="s">
        <v>199</v>
      </c>
      <c r="E33" s="393"/>
      <c r="F33" s="337">
        <v>11.823</v>
      </c>
      <c r="G33" s="236">
        <v>0</v>
      </c>
      <c r="H33" s="298">
        <f t="shared" si="1"/>
        <v>11.823</v>
      </c>
    </row>
    <row r="34" spans="2:8">
      <c r="B34" s="175"/>
      <c r="C34" s="84"/>
      <c r="D34" s="166" t="s">
        <v>200</v>
      </c>
      <c r="E34" s="393"/>
      <c r="F34" s="337">
        <v>22.190999999999999</v>
      </c>
      <c r="G34" s="236">
        <v>0</v>
      </c>
      <c r="H34" s="298">
        <f t="shared" si="1"/>
        <v>22.190999999999999</v>
      </c>
    </row>
    <row r="35" spans="2:8">
      <c r="B35" s="175"/>
      <c r="C35" s="84"/>
      <c r="D35" s="166" t="s">
        <v>200</v>
      </c>
      <c r="E35" s="393"/>
      <c r="F35" s="337">
        <v>0</v>
      </c>
      <c r="G35" s="236">
        <v>1.7170000000000001</v>
      </c>
      <c r="H35" s="298">
        <f t="shared" si="1"/>
        <v>1.7170000000000001</v>
      </c>
    </row>
    <row r="36" spans="2:8">
      <c r="B36" s="183" t="s">
        <v>201</v>
      </c>
      <c r="C36" s="278"/>
      <c r="D36" s="300"/>
      <c r="E36" s="395"/>
      <c r="F36" s="235">
        <f>SUM(F22:F35)</f>
        <v>143.25289000000001</v>
      </c>
      <c r="G36" s="251">
        <f>SUM(G22:G35)</f>
        <v>206.25489999999999</v>
      </c>
      <c r="H36" s="251">
        <f>SUM(H22:H35)</f>
        <v>349.50778999999994</v>
      </c>
    </row>
    <row r="37" spans="2:8">
      <c r="B37" s="175" t="s">
        <v>202</v>
      </c>
      <c r="C37" s="3" t="s">
        <v>178</v>
      </c>
      <c r="D37" s="166" t="s">
        <v>203</v>
      </c>
      <c r="E37" s="393"/>
      <c r="F37" s="301">
        <v>0.28100000000000003</v>
      </c>
      <c r="G37" s="236">
        <v>0</v>
      </c>
      <c r="H37" s="298">
        <f>SUM(F37:G37)</f>
        <v>0.28100000000000003</v>
      </c>
    </row>
    <row r="38" spans="2:8">
      <c r="B38" s="175"/>
      <c r="C38" s="3" t="s">
        <v>104</v>
      </c>
      <c r="D38" s="166" t="s">
        <v>204</v>
      </c>
      <c r="E38" s="393"/>
      <c r="F38" s="301">
        <v>0.3372</v>
      </c>
      <c r="G38" s="236">
        <v>0</v>
      </c>
      <c r="H38" s="298">
        <f t="shared" ref="H38:H44" si="2">SUM(F38:G38)</f>
        <v>0.3372</v>
      </c>
    </row>
    <row r="39" spans="2:8">
      <c r="B39" s="175"/>
      <c r="C39" s="3" t="s">
        <v>165</v>
      </c>
      <c r="D39" s="319" t="s">
        <v>205</v>
      </c>
      <c r="E39" s="376"/>
      <c r="F39" s="301">
        <v>0.1686</v>
      </c>
      <c r="G39" s="236">
        <v>0</v>
      </c>
      <c r="H39" s="298">
        <f t="shared" si="2"/>
        <v>0.1686</v>
      </c>
    </row>
    <row r="40" spans="2:8">
      <c r="B40" s="175"/>
      <c r="C40" s="3" t="s">
        <v>206</v>
      </c>
      <c r="D40" s="319" t="s">
        <v>207</v>
      </c>
      <c r="E40" s="376"/>
      <c r="F40" s="301">
        <v>0.16275519999999999</v>
      </c>
      <c r="G40" s="236">
        <v>0</v>
      </c>
      <c r="H40" s="298">
        <f t="shared" si="2"/>
        <v>0.16275519999999999</v>
      </c>
    </row>
    <row r="41" spans="2:8">
      <c r="B41" s="175"/>
      <c r="C41" s="3" t="s">
        <v>208</v>
      </c>
      <c r="D41" s="319" t="s">
        <v>209</v>
      </c>
      <c r="E41" s="376"/>
      <c r="F41" s="301">
        <v>3.5406</v>
      </c>
      <c r="G41" s="236">
        <v>0</v>
      </c>
      <c r="H41" s="298">
        <f t="shared" si="2"/>
        <v>3.5406</v>
      </c>
    </row>
    <row r="42" spans="2:8">
      <c r="B42" s="175"/>
      <c r="C42" s="3"/>
      <c r="D42" s="319" t="s">
        <v>210</v>
      </c>
      <c r="E42" s="376"/>
      <c r="F42" s="301">
        <v>0</v>
      </c>
      <c r="G42" s="236">
        <v>8.0928000000000004</v>
      </c>
      <c r="H42" s="298">
        <f t="shared" si="2"/>
        <v>8.0928000000000004</v>
      </c>
    </row>
    <row r="43" spans="2:8">
      <c r="B43" s="175"/>
      <c r="C43" s="3"/>
      <c r="D43" s="319" t="s">
        <v>200</v>
      </c>
      <c r="E43" s="376"/>
      <c r="F43" s="301">
        <v>0.22450776000000003</v>
      </c>
      <c r="G43" s="236">
        <v>0</v>
      </c>
      <c r="H43" s="298">
        <f t="shared" si="2"/>
        <v>0.22450776000000003</v>
      </c>
    </row>
    <row r="44" spans="2:8">
      <c r="B44" s="175"/>
      <c r="C44" s="3"/>
      <c r="D44" s="319" t="s">
        <v>200</v>
      </c>
      <c r="E44" s="376"/>
      <c r="F44" s="301">
        <v>0</v>
      </c>
      <c r="G44" s="236">
        <v>0.40464</v>
      </c>
      <c r="H44" s="298">
        <f t="shared" si="2"/>
        <v>0.40464</v>
      </c>
    </row>
    <row r="45" spans="2:8">
      <c r="B45" s="183" t="s">
        <v>211</v>
      </c>
      <c r="C45" s="278"/>
      <c r="D45" s="278"/>
      <c r="E45" s="396"/>
      <c r="F45" s="235">
        <f>SUM(F37:F44)</f>
        <v>4.7146629600000001</v>
      </c>
      <c r="G45" s="251">
        <f>SUM(G37:G44)</f>
        <v>8.497440000000001</v>
      </c>
      <c r="H45" s="251">
        <f>SUM(H37:H44)</f>
        <v>13.212102960000001</v>
      </c>
    </row>
    <row r="46" spans="2:8">
      <c r="B46" s="325" t="s">
        <v>82</v>
      </c>
      <c r="C46" s="326" t="s">
        <v>165</v>
      </c>
      <c r="D46" s="322" t="s">
        <v>213</v>
      </c>
      <c r="E46" s="386"/>
      <c r="F46" s="327">
        <v>22.783976477878184</v>
      </c>
      <c r="G46" s="297">
        <v>0</v>
      </c>
      <c r="H46" s="328">
        <f t="shared" ref="H46:H77" si="3">SUM(F46:G46)</f>
        <v>22.783976477878184</v>
      </c>
    </row>
    <row r="47" spans="2:8">
      <c r="B47" s="175"/>
      <c r="C47" s="84"/>
      <c r="D47" s="199" t="s">
        <v>214</v>
      </c>
      <c r="E47" s="352"/>
      <c r="F47" s="305">
        <v>0.58873324232243363</v>
      </c>
      <c r="G47" s="236">
        <v>0</v>
      </c>
      <c r="H47" s="298">
        <f t="shared" si="3"/>
        <v>0.58873324232243363</v>
      </c>
    </row>
    <row r="48" spans="2:8">
      <c r="B48" s="175"/>
      <c r="C48" s="84" t="s">
        <v>174</v>
      </c>
      <c r="D48" s="199" t="s">
        <v>93</v>
      </c>
      <c r="E48" s="352"/>
      <c r="F48" s="305">
        <v>2.2242341894941546</v>
      </c>
      <c r="G48" s="236">
        <v>0</v>
      </c>
      <c r="H48" s="298">
        <f t="shared" si="3"/>
        <v>2.2242341894941546</v>
      </c>
    </row>
    <row r="49" spans="2:8">
      <c r="B49" s="237"/>
      <c r="C49" s="84"/>
      <c r="D49" s="199" t="s">
        <v>94</v>
      </c>
      <c r="E49" s="352"/>
      <c r="F49" s="305">
        <v>1.1774664846448674E-2</v>
      </c>
      <c r="G49" s="236">
        <v>0</v>
      </c>
      <c r="H49" s="298">
        <f t="shared" si="3"/>
        <v>1.1774664846448674E-2</v>
      </c>
    </row>
    <row r="50" spans="2:8">
      <c r="B50" s="175"/>
      <c r="C50" s="80"/>
      <c r="D50" s="199" t="s">
        <v>215</v>
      </c>
      <c r="E50" s="352"/>
      <c r="F50" s="305">
        <v>0.47098659385794689</v>
      </c>
      <c r="G50" s="236">
        <v>0</v>
      </c>
      <c r="H50" s="298">
        <f t="shared" si="3"/>
        <v>0.47098659385794689</v>
      </c>
    </row>
    <row r="51" spans="2:8">
      <c r="B51" s="175"/>
      <c r="C51" s="80"/>
      <c r="D51" s="199" t="s">
        <v>216</v>
      </c>
      <c r="E51" s="352"/>
      <c r="F51" s="305">
        <v>0.15542557597312248</v>
      </c>
      <c r="G51" s="236">
        <v>0</v>
      </c>
      <c r="H51" s="298">
        <f t="shared" si="3"/>
        <v>0.15542557597312248</v>
      </c>
    </row>
    <row r="52" spans="2:8">
      <c r="B52" s="175"/>
      <c r="C52" s="79"/>
      <c r="D52" s="199" t="s">
        <v>95</v>
      </c>
      <c r="E52" s="352"/>
      <c r="F52" s="305">
        <v>1.7661997269673011</v>
      </c>
      <c r="G52" s="236">
        <v>0</v>
      </c>
      <c r="H52" s="298">
        <f t="shared" si="3"/>
        <v>1.7661997269673011</v>
      </c>
    </row>
    <row r="53" spans="2:8">
      <c r="B53" s="175"/>
      <c r="C53" s="80"/>
      <c r="D53" s="199" t="s">
        <v>217</v>
      </c>
      <c r="E53" s="352"/>
      <c r="F53" s="305">
        <v>1.5895797542705707</v>
      </c>
      <c r="G53" s="236">
        <v>0</v>
      </c>
      <c r="H53" s="298">
        <f t="shared" si="3"/>
        <v>1.5895797542705707</v>
      </c>
    </row>
    <row r="54" spans="2:8">
      <c r="B54" s="175"/>
      <c r="C54" s="80"/>
      <c r="D54" s="199" t="s">
        <v>218</v>
      </c>
      <c r="E54" s="352"/>
      <c r="F54" s="305">
        <v>0.20211212208929144</v>
      </c>
      <c r="G54" s="236">
        <v>0</v>
      </c>
      <c r="H54" s="298">
        <f t="shared" si="3"/>
        <v>0.20211212208929144</v>
      </c>
    </row>
    <row r="55" spans="2:8">
      <c r="B55" s="175"/>
      <c r="C55" s="3" t="s">
        <v>206</v>
      </c>
      <c r="D55" s="199" t="s">
        <v>99</v>
      </c>
      <c r="E55" s="352"/>
      <c r="F55" s="305">
        <v>2.413806293521978</v>
      </c>
      <c r="G55" s="236">
        <v>0.41211326962570399</v>
      </c>
      <c r="H55" s="298">
        <f t="shared" si="3"/>
        <v>2.8259195631476821</v>
      </c>
    </row>
    <row r="56" spans="2:8">
      <c r="B56" s="175"/>
      <c r="C56" s="80"/>
      <c r="D56" s="199" t="s">
        <v>219</v>
      </c>
      <c r="E56" s="352"/>
      <c r="F56" s="305">
        <v>2.9436662116121681E-2</v>
      </c>
      <c r="G56" s="236">
        <v>0</v>
      </c>
      <c r="H56" s="298">
        <f t="shared" si="3"/>
        <v>2.9436662116121681E-2</v>
      </c>
    </row>
    <row r="57" spans="2:8">
      <c r="B57" s="175"/>
      <c r="C57" s="80"/>
      <c r="D57" s="199" t="s">
        <v>100</v>
      </c>
      <c r="E57" s="352"/>
      <c r="F57" s="305">
        <v>8.2422653925140708</v>
      </c>
      <c r="G57" s="236">
        <v>0</v>
      </c>
      <c r="H57" s="298">
        <f t="shared" si="3"/>
        <v>8.2422653925140708</v>
      </c>
    </row>
    <row r="58" spans="2:8">
      <c r="B58" s="175"/>
      <c r="C58" s="80"/>
      <c r="D58" s="199" t="s">
        <v>102</v>
      </c>
      <c r="E58" s="352"/>
      <c r="F58" s="305">
        <v>3.4146528054701148</v>
      </c>
      <c r="G58" s="236">
        <v>0</v>
      </c>
      <c r="H58" s="298">
        <f t="shared" si="3"/>
        <v>3.4146528054701148</v>
      </c>
    </row>
    <row r="59" spans="2:8">
      <c r="B59" s="175"/>
      <c r="C59" s="80"/>
      <c r="D59" s="199" t="s">
        <v>220</v>
      </c>
      <c r="E59" s="352"/>
      <c r="F59" s="305">
        <v>1.2952131331093539</v>
      </c>
      <c r="G59" s="236">
        <v>0</v>
      </c>
      <c r="H59" s="298">
        <f t="shared" si="3"/>
        <v>1.2952131331093539</v>
      </c>
    </row>
    <row r="60" spans="2:8">
      <c r="B60" s="175"/>
      <c r="C60" s="80" t="s">
        <v>138</v>
      </c>
      <c r="D60" s="199" t="s">
        <v>221</v>
      </c>
      <c r="E60" s="352"/>
      <c r="F60" s="305">
        <v>8.6543786621397754</v>
      </c>
      <c r="G60" s="236">
        <v>0</v>
      </c>
      <c r="H60" s="298">
        <f t="shared" si="3"/>
        <v>8.6543786621397754</v>
      </c>
    </row>
    <row r="61" spans="2:8">
      <c r="B61" s="175"/>
      <c r="C61" s="80"/>
      <c r="D61" s="199" t="s">
        <v>222</v>
      </c>
      <c r="E61" s="352"/>
      <c r="F61" s="305">
        <v>29.436662116121681</v>
      </c>
      <c r="G61" s="236">
        <v>0</v>
      </c>
      <c r="H61" s="298">
        <f t="shared" si="3"/>
        <v>29.436662116121681</v>
      </c>
    </row>
    <row r="62" spans="2:8">
      <c r="B62" s="175"/>
      <c r="C62" s="80" t="s">
        <v>223</v>
      </c>
      <c r="D62" s="199" t="s">
        <v>112</v>
      </c>
      <c r="E62" s="352"/>
      <c r="F62" s="305">
        <v>12.728412699011013</v>
      </c>
      <c r="G62" s="236">
        <v>0</v>
      </c>
      <c r="H62" s="298">
        <f t="shared" si="3"/>
        <v>12.728412699011013</v>
      </c>
    </row>
    <row r="63" spans="2:8">
      <c r="B63" s="175"/>
      <c r="C63" s="80"/>
      <c r="D63" s="199" t="s">
        <v>224</v>
      </c>
      <c r="E63" s="352"/>
      <c r="F63" s="305">
        <v>40.210480450622214</v>
      </c>
      <c r="G63" s="236">
        <v>0</v>
      </c>
      <c r="H63" s="298">
        <f t="shared" si="3"/>
        <v>40.210480450622214</v>
      </c>
    </row>
    <row r="64" spans="2:8">
      <c r="B64" s="175"/>
      <c r="C64" s="80"/>
      <c r="D64" s="199" t="s">
        <v>225</v>
      </c>
      <c r="E64" s="352"/>
      <c r="F64" s="305">
        <v>6.1228257201533101</v>
      </c>
      <c r="G64" s="236">
        <v>0</v>
      </c>
      <c r="H64" s="298">
        <f t="shared" si="3"/>
        <v>6.1228257201533101</v>
      </c>
    </row>
    <row r="65" spans="2:8">
      <c r="B65" s="175"/>
      <c r="C65" s="80"/>
      <c r="D65" s="199" t="s">
        <v>226</v>
      </c>
      <c r="E65" s="352"/>
      <c r="F65" s="305">
        <v>5.8873324232243371</v>
      </c>
      <c r="G65" s="236">
        <v>0</v>
      </c>
      <c r="H65" s="298">
        <f t="shared" si="3"/>
        <v>5.8873324232243371</v>
      </c>
    </row>
    <row r="66" spans="2:8">
      <c r="B66" s="175"/>
      <c r="C66" s="80"/>
      <c r="D66" s="199" t="s">
        <v>227</v>
      </c>
      <c r="E66" s="352"/>
      <c r="F66" s="305">
        <v>0.70647989078692031</v>
      </c>
      <c r="G66" s="236">
        <v>0</v>
      </c>
      <c r="H66" s="298">
        <f t="shared" si="3"/>
        <v>0.70647989078692031</v>
      </c>
    </row>
    <row r="67" spans="2:8">
      <c r="B67" s="175"/>
      <c r="C67" s="80"/>
      <c r="D67" s="199" t="s">
        <v>228</v>
      </c>
      <c r="E67" s="352"/>
      <c r="F67" s="305">
        <v>1.7661997269673011</v>
      </c>
      <c r="G67" s="236">
        <v>0</v>
      </c>
      <c r="H67" s="298">
        <f t="shared" si="3"/>
        <v>1.7661997269673011</v>
      </c>
    </row>
    <row r="68" spans="2:8">
      <c r="B68" s="175"/>
      <c r="C68" s="80"/>
      <c r="D68" s="199" t="s">
        <v>229</v>
      </c>
      <c r="E68" s="352"/>
      <c r="F68" s="305">
        <v>0.58873324232243363</v>
      </c>
      <c r="G68" s="236">
        <v>0</v>
      </c>
      <c r="H68" s="298">
        <f t="shared" si="3"/>
        <v>0.58873324232243363</v>
      </c>
    </row>
    <row r="69" spans="2:8">
      <c r="B69" s="175"/>
      <c r="C69" s="80" t="s">
        <v>115</v>
      </c>
      <c r="D69" s="199" t="s">
        <v>116</v>
      </c>
      <c r="E69" s="352"/>
      <c r="F69" s="305">
        <v>0.16926080716769967</v>
      </c>
      <c r="G69" s="236">
        <v>0</v>
      </c>
      <c r="H69" s="298">
        <f t="shared" si="3"/>
        <v>0.16926080716769967</v>
      </c>
    </row>
    <row r="70" spans="2:8">
      <c r="B70" s="175"/>
      <c r="C70" s="80" t="s">
        <v>170</v>
      </c>
      <c r="D70" s="199" t="s">
        <v>119</v>
      </c>
      <c r="E70" s="352"/>
      <c r="F70" s="305">
        <v>2.0605663481285177</v>
      </c>
      <c r="G70" s="236">
        <v>0</v>
      </c>
      <c r="H70" s="298">
        <f t="shared" si="3"/>
        <v>2.0605663481285177</v>
      </c>
    </row>
    <row r="71" spans="2:8">
      <c r="B71" s="175"/>
      <c r="C71" s="80"/>
      <c r="D71" s="199" t="s">
        <v>120</v>
      </c>
      <c r="E71" s="352"/>
      <c r="F71" s="305">
        <v>0.55929658020631201</v>
      </c>
      <c r="G71" s="236">
        <v>0</v>
      </c>
      <c r="H71" s="298">
        <f t="shared" si="3"/>
        <v>0.55929658020631201</v>
      </c>
    </row>
    <row r="72" spans="2:8">
      <c r="B72" s="175"/>
      <c r="C72" s="80"/>
      <c r="D72" s="199" t="s">
        <v>121</v>
      </c>
      <c r="E72" s="352"/>
      <c r="F72" s="305">
        <v>58.873324232243363</v>
      </c>
      <c r="G72" s="236">
        <v>0</v>
      </c>
      <c r="H72" s="298">
        <f t="shared" si="3"/>
        <v>58.873324232243363</v>
      </c>
    </row>
    <row r="73" spans="2:8">
      <c r="B73" s="175"/>
      <c r="C73" s="80"/>
      <c r="D73" s="199" t="s">
        <v>230</v>
      </c>
      <c r="E73" s="352"/>
      <c r="F73" s="305">
        <v>4.709865938579469</v>
      </c>
      <c r="G73" s="236">
        <v>0</v>
      </c>
      <c r="H73" s="298">
        <f t="shared" si="3"/>
        <v>4.709865938579469</v>
      </c>
    </row>
    <row r="74" spans="2:8">
      <c r="B74" s="175"/>
      <c r="C74" s="80"/>
      <c r="D74" s="199" t="s">
        <v>231</v>
      </c>
      <c r="E74" s="352"/>
      <c r="F74" s="238">
        <v>0</v>
      </c>
      <c r="G74" s="236">
        <v>3.2380328327733801</v>
      </c>
      <c r="H74" s="298">
        <f t="shared" si="3"/>
        <v>3.2380328327733801</v>
      </c>
    </row>
    <row r="75" spans="2:8">
      <c r="B75" s="175"/>
      <c r="C75" s="80"/>
      <c r="D75" s="199" t="s">
        <v>232</v>
      </c>
      <c r="E75" s="352"/>
      <c r="F75" s="238">
        <v>1.7661997269673</v>
      </c>
      <c r="G75" s="236">
        <v>0</v>
      </c>
      <c r="H75" s="298">
        <f t="shared" si="3"/>
        <v>1.7661997269673</v>
      </c>
    </row>
    <row r="76" spans="2:8">
      <c r="B76" s="175"/>
      <c r="C76" s="80"/>
      <c r="D76" s="199" t="s">
        <v>233</v>
      </c>
      <c r="E76" s="352"/>
      <c r="F76" s="238">
        <v>1.4718331058060801</v>
      </c>
      <c r="G76" s="236">
        <v>0</v>
      </c>
      <c r="H76" s="298">
        <f t="shared" si="3"/>
        <v>1.4718331058060801</v>
      </c>
    </row>
    <row r="77" spans="2:8">
      <c r="B77" s="175"/>
      <c r="C77" s="80" t="s">
        <v>234</v>
      </c>
      <c r="D77" s="199"/>
      <c r="E77" s="387"/>
      <c r="F77" s="305">
        <v>-2.4843147621118744</v>
      </c>
      <c r="G77" s="236">
        <v>0</v>
      </c>
      <c r="H77" s="298">
        <f t="shared" si="3"/>
        <v>-2.4843147621118744</v>
      </c>
    </row>
    <row r="78" spans="2:8">
      <c r="B78" s="183" t="s">
        <v>361</v>
      </c>
      <c r="C78" s="278"/>
      <c r="D78" s="296"/>
      <c r="E78" s="296"/>
      <c r="F78" s="235">
        <f>SUM(F46:F77)</f>
        <v>218.41593354276691</v>
      </c>
      <c r="G78" s="235">
        <f t="shared" ref="G78:H78" si="4">SUM(G46:G77)</f>
        <v>3.6501461023990842</v>
      </c>
      <c r="H78" s="235">
        <f t="shared" si="4"/>
        <v>222.06607964516598</v>
      </c>
    </row>
    <row r="79" spans="2:8">
      <c r="B79" s="175" t="s">
        <v>124</v>
      </c>
      <c r="C79" s="80" t="s">
        <v>138</v>
      </c>
      <c r="D79" s="164" t="s">
        <v>235</v>
      </c>
      <c r="E79" s="164"/>
      <c r="F79" s="305">
        <v>14.7183310580608</v>
      </c>
      <c r="G79" s="236">
        <v>0</v>
      </c>
      <c r="H79" s="298">
        <f>SUM(F79:G79)</f>
        <v>14.7183310580608</v>
      </c>
    </row>
    <row r="80" spans="2:8">
      <c r="B80" s="321" t="s">
        <v>364</v>
      </c>
      <c r="C80" s="322"/>
      <c r="D80" s="323"/>
      <c r="E80" s="323"/>
      <c r="F80" s="324">
        <f>F79</f>
        <v>14.7183310580608</v>
      </c>
      <c r="G80" s="324">
        <f t="shared" ref="G80:H80" si="5">G79</f>
        <v>0</v>
      </c>
      <c r="H80" s="324">
        <f t="shared" si="5"/>
        <v>14.7183310580608</v>
      </c>
    </row>
    <row r="81" spans="2:10" ht="15" thickBot="1">
      <c r="B81" s="330" t="s">
        <v>360</v>
      </c>
      <c r="C81" s="331"/>
      <c r="D81" s="332"/>
      <c r="E81" s="332"/>
      <c r="F81" s="309">
        <f>F19+F21+F36+F45+F78+F80</f>
        <v>528.15954136082769</v>
      </c>
      <c r="G81" s="309">
        <f>G19+G21+G36+G45+G78+G80</f>
        <v>219.59561410239908</v>
      </c>
      <c r="H81" s="309">
        <f>H19+H21+H36+H45+H78+H80</f>
        <v>747.75515546322663</v>
      </c>
    </row>
    <row r="82" spans="2:10" ht="18">
      <c r="B82" s="4"/>
      <c r="F82"/>
      <c r="G82" s="252"/>
      <c r="H82"/>
    </row>
    <row r="83" spans="2:10" ht="18" thickBot="1">
      <c r="B83" s="85" t="s">
        <v>212</v>
      </c>
      <c r="F83"/>
      <c r="G83" s="252"/>
      <c r="H83"/>
      <c r="I83" s="351"/>
      <c r="J83" s="351"/>
    </row>
    <row r="84" spans="2:10">
      <c r="B84" s="200" t="s">
        <v>334</v>
      </c>
      <c r="C84" s="89" t="s">
        <v>88</v>
      </c>
      <c r="D84" s="201" t="s">
        <v>616</v>
      </c>
      <c r="E84" s="201" t="s">
        <v>641</v>
      </c>
      <c r="F84" s="303">
        <v>69.107736448055832</v>
      </c>
      <c r="G84" s="356">
        <v>0</v>
      </c>
      <c r="H84" s="359">
        <f>SUM(F84:G84)</f>
        <v>69.107736448055832</v>
      </c>
    </row>
    <row r="85" spans="2:10" s="350" customFormat="1">
      <c r="B85" s="175"/>
      <c r="C85" s="354"/>
      <c r="D85" s="164" t="s">
        <v>590</v>
      </c>
      <c r="E85" s="164" t="s">
        <v>641</v>
      </c>
      <c r="F85" s="305">
        <v>-0.93393877500000011</v>
      </c>
      <c r="G85" s="355">
        <v>0</v>
      </c>
      <c r="H85" s="357">
        <f t="shared" ref="H85:H148" si="6">SUM(F85:G85)</f>
        <v>-0.93393877500000011</v>
      </c>
    </row>
    <row r="86" spans="2:10" s="350" customFormat="1">
      <c r="B86" s="175"/>
      <c r="C86" s="354"/>
      <c r="D86" s="164" t="s">
        <v>591</v>
      </c>
      <c r="E86" s="164" t="s">
        <v>641</v>
      </c>
      <c r="F86" s="305">
        <v>-0.80405324999999994</v>
      </c>
      <c r="G86" s="355">
        <v>0</v>
      </c>
      <c r="H86" s="357">
        <f t="shared" si="6"/>
        <v>-0.80405324999999994</v>
      </c>
    </row>
    <row r="87" spans="2:10" s="350" customFormat="1">
      <c r="B87" s="175"/>
      <c r="C87" s="354"/>
      <c r="D87" s="164" t="s">
        <v>592</v>
      </c>
      <c r="E87" s="164" t="s">
        <v>641</v>
      </c>
      <c r="F87" s="305">
        <v>-0.290696175</v>
      </c>
      <c r="G87" s="355">
        <v>0</v>
      </c>
      <c r="H87" s="357">
        <f t="shared" si="6"/>
        <v>-0.290696175</v>
      </c>
    </row>
    <row r="88" spans="2:10" s="350" customFormat="1">
      <c r="B88" s="175"/>
      <c r="C88" s="354"/>
      <c r="D88" s="164" t="s">
        <v>593</v>
      </c>
      <c r="E88" s="164" t="s">
        <v>641</v>
      </c>
      <c r="F88" s="305">
        <v>-0.27337810499999998</v>
      </c>
      <c r="G88" s="355">
        <v>0</v>
      </c>
      <c r="H88" s="357">
        <f t="shared" si="6"/>
        <v>-0.27337810499999998</v>
      </c>
    </row>
    <row r="89" spans="2:10" s="350" customFormat="1">
      <c r="B89" s="175"/>
      <c r="C89" s="354"/>
      <c r="D89" s="164" t="s">
        <v>594</v>
      </c>
      <c r="E89" s="164" t="s">
        <v>641</v>
      </c>
      <c r="F89" s="305">
        <v>-0.20843534249999998</v>
      </c>
      <c r="G89" s="355">
        <v>0</v>
      </c>
      <c r="H89" s="357">
        <f t="shared" si="6"/>
        <v>-0.20843534249999998</v>
      </c>
    </row>
    <row r="90" spans="2:10" s="350" customFormat="1">
      <c r="B90" s="175"/>
      <c r="C90" s="354"/>
      <c r="D90" s="164" t="s">
        <v>595</v>
      </c>
      <c r="E90" s="164" t="s">
        <v>641</v>
      </c>
      <c r="F90" s="305">
        <v>-0.133751165625</v>
      </c>
      <c r="G90" s="355">
        <v>0</v>
      </c>
      <c r="H90" s="357">
        <f t="shared" si="6"/>
        <v>-0.133751165625</v>
      </c>
    </row>
    <row r="91" spans="2:10" s="350" customFormat="1">
      <c r="B91" s="175"/>
      <c r="C91" s="354"/>
      <c r="D91" s="164" t="s">
        <v>596</v>
      </c>
      <c r="E91" s="164" t="s">
        <v>641</v>
      </c>
      <c r="F91" s="305">
        <v>-1.30132926E-2</v>
      </c>
      <c r="G91" s="355">
        <v>0</v>
      </c>
      <c r="H91" s="357">
        <f t="shared" si="6"/>
        <v>-1.30132926E-2</v>
      </c>
    </row>
    <row r="92" spans="2:10" s="350" customFormat="1">
      <c r="B92" s="175"/>
      <c r="C92" s="3" t="s">
        <v>104</v>
      </c>
      <c r="D92" s="164" t="s">
        <v>565</v>
      </c>
      <c r="E92" s="164" t="s">
        <v>641</v>
      </c>
      <c r="F92" s="305">
        <v>30.583849321692796</v>
      </c>
      <c r="G92" s="355">
        <v>0</v>
      </c>
      <c r="H92" s="357">
        <f t="shared" si="6"/>
        <v>30.583849321692796</v>
      </c>
    </row>
    <row r="93" spans="2:10" s="350" customFormat="1">
      <c r="B93" s="175"/>
      <c r="C93" s="354"/>
      <c r="D93" s="164" t="s">
        <v>567</v>
      </c>
      <c r="E93" s="164" t="s">
        <v>641</v>
      </c>
      <c r="F93" s="305">
        <v>11.763018969881845</v>
      </c>
      <c r="G93" s="355">
        <v>0</v>
      </c>
      <c r="H93" s="357">
        <f t="shared" si="6"/>
        <v>11.763018969881845</v>
      </c>
    </row>
    <row r="94" spans="2:10" s="350" customFormat="1">
      <c r="B94" s="175"/>
      <c r="C94" s="354"/>
      <c r="D94" s="164" t="s">
        <v>569</v>
      </c>
      <c r="E94" s="164" t="s">
        <v>639</v>
      </c>
      <c r="F94" s="305">
        <v>5.8815094849409224</v>
      </c>
      <c r="G94" s="355">
        <v>0</v>
      </c>
      <c r="H94" s="357">
        <f t="shared" si="6"/>
        <v>5.8815094849409224</v>
      </c>
    </row>
    <row r="95" spans="2:10" s="350" customFormat="1">
      <c r="B95" s="175"/>
      <c r="C95" s="354"/>
      <c r="D95" s="164" t="s">
        <v>608</v>
      </c>
      <c r="E95" s="164" t="s">
        <v>639</v>
      </c>
      <c r="F95" s="305">
        <v>0</v>
      </c>
      <c r="G95" s="274">
        <v>15.291924660846398</v>
      </c>
      <c r="H95" s="357">
        <f t="shared" si="6"/>
        <v>15.291924660846398</v>
      </c>
    </row>
    <row r="96" spans="2:10" s="350" customFormat="1">
      <c r="B96" s="175"/>
      <c r="C96" s="3" t="s">
        <v>206</v>
      </c>
      <c r="D96" s="164" t="s">
        <v>572</v>
      </c>
      <c r="E96" s="164" t="s">
        <v>641</v>
      </c>
      <c r="F96" s="305">
        <v>3.6671211638606649</v>
      </c>
      <c r="G96" s="355">
        <v>0</v>
      </c>
      <c r="H96" s="357">
        <f t="shared" si="6"/>
        <v>3.6671211638606649</v>
      </c>
    </row>
    <row r="97" spans="2:8" s="350" customFormat="1">
      <c r="B97" s="175"/>
      <c r="C97" s="354"/>
      <c r="D97" s="164" t="s">
        <v>573</v>
      </c>
      <c r="E97" s="164" t="s">
        <v>641</v>
      </c>
      <c r="F97" s="305">
        <v>3.6465358806633716</v>
      </c>
      <c r="G97" s="355">
        <v>0</v>
      </c>
      <c r="H97" s="357">
        <f t="shared" si="6"/>
        <v>3.6465358806633716</v>
      </c>
    </row>
    <row r="98" spans="2:8" s="350" customFormat="1">
      <c r="B98" s="175"/>
      <c r="C98" s="354"/>
      <c r="D98" s="164" t="s">
        <v>577</v>
      </c>
      <c r="E98" s="164" t="s">
        <v>639</v>
      </c>
      <c r="F98" s="305">
        <v>1.1145460473963049</v>
      </c>
      <c r="G98" s="355">
        <v>0</v>
      </c>
      <c r="H98" s="357">
        <f t="shared" si="6"/>
        <v>1.1145460473963049</v>
      </c>
    </row>
    <row r="99" spans="2:8" s="350" customFormat="1">
      <c r="B99" s="175"/>
      <c r="C99" s="354"/>
      <c r="D99" s="164" t="s">
        <v>579</v>
      </c>
      <c r="E99" s="164" t="s">
        <v>641</v>
      </c>
      <c r="F99" s="305">
        <v>0.82929283737667003</v>
      </c>
      <c r="G99" s="355">
        <v>0</v>
      </c>
      <c r="H99" s="357">
        <f t="shared" si="6"/>
        <v>0.82929283737667003</v>
      </c>
    </row>
    <row r="100" spans="2:8" s="350" customFormat="1">
      <c r="B100" s="175"/>
      <c r="C100" s="354"/>
      <c r="D100" s="164" t="s">
        <v>580</v>
      </c>
      <c r="E100" s="164" t="s">
        <v>641</v>
      </c>
      <c r="F100" s="305">
        <v>0.74107019510255623</v>
      </c>
      <c r="G100" s="355">
        <v>0</v>
      </c>
      <c r="H100" s="357">
        <f t="shared" si="6"/>
        <v>0.74107019510255623</v>
      </c>
    </row>
    <row r="101" spans="2:8" s="350" customFormat="1">
      <c r="B101" s="175"/>
      <c r="C101" s="354"/>
      <c r="D101" s="164" t="s">
        <v>581</v>
      </c>
      <c r="E101" s="164" t="s">
        <v>641</v>
      </c>
      <c r="F101" s="305">
        <v>0.68813660973808799</v>
      </c>
      <c r="G101" s="355">
        <v>0</v>
      </c>
      <c r="H101" s="357">
        <f t="shared" si="6"/>
        <v>0.68813660973808799</v>
      </c>
    </row>
    <row r="102" spans="2:8" s="350" customFormat="1">
      <c r="B102" s="175"/>
      <c r="C102" s="354"/>
      <c r="D102" s="164" t="s">
        <v>582</v>
      </c>
      <c r="E102" s="164" t="s">
        <v>641</v>
      </c>
      <c r="F102" s="305">
        <v>0.58815094849409222</v>
      </c>
      <c r="G102" s="355">
        <v>0</v>
      </c>
      <c r="H102" s="357">
        <f t="shared" si="6"/>
        <v>0.58815094849409222</v>
      </c>
    </row>
    <row r="103" spans="2:8" s="350" customFormat="1">
      <c r="B103" s="175"/>
      <c r="C103" s="354"/>
      <c r="D103" s="164" t="s">
        <v>584</v>
      </c>
      <c r="E103" s="164" t="s">
        <v>641</v>
      </c>
      <c r="F103" s="305">
        <v>0.47052075879527377</v>
      </c>
      <c r="G103" s="355">
        <v>0</v>
      </c>
      <c r="H103" s="357">
        <f t="shared" si="6"/>
        <v>0.47052075879527377</v>
      </c>
    </row>
    <row r="104" spans="2:8" s="350" customFormat="1">
      <c r="B104" s="175"/>
      <c r="C104" s="354"/>
      <c r="D104" s="164" t="s">
        <v>585</v>
      </c>
      <c r="E104" s="164" t="s">
        <v>639</v>
      </c>
      <c r="F104" s="305">
        <v>0.46463924931033285</v>
      </c>
      <c r="G104" s="355">
        <v>0</v>
      </c>
      <c r="H104" s="357">
        <f t="shared" si="6"/>
        <v>0.46463924931033285</v>
      </c>
    </row>
    <row r="105" spans="2:8" s="350" customFormat="1">
      <c r="B105" s="175"/>
      <c r="C105" s="354"/>
      <c r="D105" s="164" t="s">
        <v>588</v>
      </c>
      <c r="E105" s="164" t="s">
        <v>641</v>
      </c>
      <c r="F105" s="305">
        <v>0.1058671707289366</v>
      </c>
      <c r="G105" s="355">
        <v>0</v>
      </c>
      <c r="H105" s="357">
        <f t="shared" si="6"/>
        <v>0.1058671707289366</v>
      </c>
    </row>
    <row r="106" spans="2:8" s="350" customFormat="1">
      <c r="B106" s="175"/>
      <c r="C106" s="354"/>
      <c r="D106" s="164" t="s">
        <v>589</v>
      </c>
      <c r="E106" s="164" t="s">
        <v>641</v>
      </c>
      <c r="F106" s="305">
        <v>2.3290777560366051E-2</v>
      </c>
      <c r="G106" s="355">
        <v>0</v>
      </c>
      <c r="H106" s="357">
        <f t="shared" si="6"/>
        <v>2.3290777560366051E-2</v>
      </c>
    </row>
    <row r="107" spans="2:8" s="350" customFormat="1">
      <c r="B107" s="175"/>
      <c r="C107" s="354"/>
      <c r="D107" s="164" t="s">
        <v>532</v>
      </c>
      <c r="E107" s="164" t="s">
        <v>641</v>
      </c>
      <c r="F107" s="305">
        <v>0.20173577533347364</v>
      </c>
      <c r="G107" s="355">
        <v>0</v>
      </c>
      <c r="H107" s="357">
        <f t="shared" si="6"/>
        <v>0.20173577533347364</v>
      </c>
    </row>
    <row r="108" spans="2:8" s="350" customFormat="1">
      <c r="B108" s="175"/>
      <c r="C108" s="354"/>
      <c r="D108" s="164" t="s">
        <v>534</v>
      </c>
      <c r="E108" s="164" t="s">
        <v>641</v>
      </c>
      <c r="F108" s="305">
        <v>0.98809359347007486</v>
      </c>
      <c r="G108" s="355">
        <v>0</v>
      </c>
      <c r="H108" s="357">
        <f t="shared" si="6"/>
        <v>0.98809359347007486</v>
      </c>
    </row>
    <row r="109" spans="2:8" s="350" customFormat="1">
      <c r="B109" s="175"/>
      <c r="C109" s="80" t="s">
        <v>138</v>
      </c>
      <c r="D109" s="164" t="s">
        <v>566</v>
      </c>
      <c r="E109" s="164" t="s">
        <v>639</v>
      </c>
      <c r="F109" s="305">
        <v>12.17472463382771</v>
      </c>
      <c r="G109" s="355">
        <v>0</v>
      </c>
      <c r="H109" s="357">
        <f t="shared" si="6"/>
        <v>12.17472463382771</v>
      </c>
    </row>
    <row r="110" spans="2:8" s="350" customFormat="1">
      <c r="B110" s="175"/>
      <c r="C110" s="354"/>
      <c r="D110" s="164" t="s">
        <v>568</v>
      </c>
      <c r="E110" s="164" t="s">
        <v>639</v>
      </c>
      <c r="F110" s="305">
        <v>10.192773567592317</v>
      </c>
      <c r="G110" s="355">
        <v>0</v>
      </c>
      <c r="H110" s="357">
        <f t="shared" si="6"/>
        <v>10.192773567592317</v>
      </c>
    </row>
    <row r="111" spans="2:8" s="350" customFormat="1">
      <c r="B111" s="175"/>
      <c r="C111" s="354"/>
      <c r="D111" s="164" t="s">
        <v>570</v>
      </c>
      <c r="E111" s="164" t="s">
        <v>641</v>
      </c>
      <c r="F111" s="305">
        <v>5.8815094849409224</v>
      </c>
      <c r="G111" s="355">
        <v>0</v>
      </c>
      <c r="H111" s="357">
        <f t="shared" si="6"/>
        <v>5.8815094849409224</v>
      </c>
    </row>
    <row r="112" spans="2:8" s="350" customFormat="1">
      <c r="B112" s="175"/>
      <c r="C112" s="354"/>
      <c r="D112" s="164" t="s">
        <v>535</v>
      </c>
      <c r="E112" s="164" t="s">
        <v>641</v>
      </c>
      <c r="F112" s="305">
        <v>9.700432408607913</v>
      </c>
      <c r="G112" s="355">
        <v>0</v>
      </c>
      <c r="H112" s="357">
        <f t="shared" si="6"/>
        <v>9.700432408607913</v>
      </c>
    </row>
    <row r="113" spans="2:8" s="350" customFormat="1">
      <c r="B113" s="175"/>
      <c r="C113" s="354"/>
      <c r="D113" s="164" t="s">
        <v>617</v>
      </c>
      <c r="E113" s="164" t="s">
        <v>641</v>
      </c>
      <c r="F113" s="305">
        <v>-4.4178750000000004</v>
      </c>
      <c r="G113" s="355">
        <v>0</v>
      </c>
      <c r="H113" s="357">
        <f t="shared" si="6"/>
        <v>-4.4178750000000004</v>
      </c>
    </row>
    <row r="114" spans="2:8" s="350" customFormat="1">
      <c r="B114" s="175"/>
      <c r="C114" s="354"/>
      <c r="D114" s="164" t="s">
        <v>618</v>
      </c>
      <c r="E114" s="164" t="s">
        <v>641</v>
      </c>
      <c r="F114" s="305">
        <v>-21.2058</v>
      </c>
      <c r="G114" s="355">
        <v>0</v>
      </c>
      <c r="H114" s="357">
        <f t="shared" si="6"/>
        <v>-21.2058</v>
      </c>
    </row>
    <row r="115" spans="2:8" s="350" customFormat="1">
      <c r="B115" s="175"/>
      <c r="C115" s="354"/>
      <c r="D115" s="164" t="s">
        <v>607</v>
      </c>
      <c r="E115" s="164" t="s">
        <v>641</v>
      </c>
      <c r="F115" s="305">
        <v>-47.836993954365006</v>
      </c>
      <c r="G115" s="355">
        <v>0</v>
      </c>
      <c r="H115" s="357">
        <f t="shared" si="6"/>
        <v>-47.836993954365006</v>
      </c>
    </row>
    <row r="116" spans="2:8" s="350" customFormat="1">
      <c r="B116" s="175"/>
      <c r="C116" s="354"/>
      <c r="D116" s="164" t="s">
        <v>626</v>
      </c>
      <c r="E116" s="164" t="s">
        <v>641</v>
      </c>
      <c r="F116" s="305">
        <v>0</v>
      </c>
      <c r="G116" s="274">
        <v>46.816815500129742</v>
      </c>
      <c r="H116" s="357">
        <f t="shared" si="6"/>
        <v>46.816815500129742</v>
      </c>
    </row>
    <row r="117" spans="2:8" s="350" customFormat="1">
      <c r="B117" s="175"/>
      <c r="C117" s="80" t="s">
        <v>223</v>
      </c>
      <c r="D117" s="164" t="s">
        <v>563</v>
      </c>
      <c r="E117" s="164" t="s">
        <v>641</v>
      </c>
      <c r="F117" s="305">
        <v>81.635351650979999</v>
      </c>
      <c r="G117" s="355">
        <v>0</v>
      </c>
      <c r="H117" s="357">
        <f t="shared" si="6"/>
        <v>81.635351650979999</v>
      </c>
    </row>
    <row r="118" spans="2:8" s="350" customFormat="1">
      <c r="B118" s="175"/>
      <c r="C118" s="354"/>
      <c r="D118" s="164" t="s">
        <v>564</v>
      </c>
      <c r="E118" s="164" t="s">
        <v>639</v>
      </c>
      <c r="F118" s="305">
        <v>31.583705934132752</v>
      </c>
      <c r="G118" s="355">
        <v>0</v>
      </c>
      <c r="H118" s="357">
        <f t="shared" si="6"/>
        <v>31.583705934132752</v>
      </c>
    </row>
    <row r="119" spans="2:8" s="350" customFormat="1">
      <c r="B119" s="175"/>
      <c r="C119" s="354"/>
      <c r="D119" s="164" t="s">
        <v>398</v>
      </c>
      <c r="E119" s="164" t="s">
        <v>639</v>
      </c>
      <c r="F119" s="305">
        <v>3.5289056909645531</v>
      </c>
      <c r="G119" s="355">
        <v>0</v>
      </c>
      <c r="H119" s="357">
        <f t="shared" si="6"/>
        <v>3.5289056909645531</v>
      </c>
    </row>
    <row r="120" spans="2:8" s="350" customFormat="1">
      <c r="B120" s="175"/>
      <c r="C120" s="354"/>
      <c r="D120" s="164" t="s">
        <v>574</v>
      </c>
      <c r="E120" s="164" t="s">
        <v>641</v>
      </c>
      <c r="F120" s="305">
        <v>2.5296372294730904</v>
      </c>
      <c r="G120" s="355">
        <v>0</v>
      </c>
      <c r="H120" s="357">
        <f t="shared" si="6"/>
        <v>2.5296372294730904</v>
      </c>
    </row>
    <row r="121" spans="2:8" s="350" customFormat="1">
      <c r="B121" s="175"/>
      <c r="C121" s="354"/>
      <c r="D121" s="164" t="s">
        <v>575</v>
      </c>
      <c r="E121" s="164" t="s">
        <v>639</v>
      </c>
      <c r="F121" s="305">
        <v>2.0996988861239094</v>
      </c>
      <c r="G121" s="355">
        <v>0</v>
      </c>
      <c r="H121" s="357">
        <f t="shared" si="6"/>
        <v>2.0996988861239094</v>
      </c>
    </row>
    <row r="122" spans="2:8" s="350" customFormat="1">
      <c r="B122" s="175"/>
      <c r="C122" s="354"/>
      <c r="D122" s="164" t="s">
        <v>576</v>
      </c>
      <c r="E122" s="164" t="s">
        <v>639</v>
      </c>
      <c r="F122" s="305">
        <v>1.4703773712352306</v>
      </c>
      <c r="G122" s="355">
        <v>0</v>
      </c>
      <c r="H122" s="357">
        <f t="shared" si="6"/>
        <v>1.4703773712352306</v>
      </c>
    </row>
    <row r="123" spans="2:8" s="350" customFormat="1">
      <c r="B123" s="175"/>
      <c r="C123" s="354"/>
      <c r="D123" s="164" t="s">
        <v>578</v>
      </c>
      <c r="E123" s="164" t="s">
        <v>639</v>
      </c>
      <c r="F123" s="305">
        <v>0.88222642274113827</v>
      </c>
      <c r="G123" s="355">
        <v>0</v>
      </c>
      <c r="H123" s="357">
        <f t="shared" si="6"/>
        <v>0.88222642274113827</v>
      </c>
    </row>
    <row r="124" spans="2:8" s="350" customFormat="1">
      <c r="B124" s="175"/>
      <c r="C124" s="354"/>
      <c r="D124" s="164" t="s">
        <v>583</v>
      </c>
      <c r="E124" s="164" t="s">
        <v>639</v>
      </c>
      <c r="F124" s="305">
        <v>0.58815094849409222</v>
      </c>
      <c r="G124" s="355">
        <v>0</v>
      </c>
      <c r="H124" s="357">
        <f t="shared" si="6"/>
        <v>0.58815094849409222</v>
      </c>
    </row>
    <row r="125" spans="2:8" s="350" customFormat="1">
      <c r="B125" s="175"/>
      <c r="C125" s="354"/>
      <c r="D125" s="164" t="s">
        <v>602</v>
      </c>
      <c r="E125" s="164" t="s">
        <v>639</v>
      </c>
      <c r="F125" s="305">
        <v>-2.0585283197293229</v>
      </c>
      <c r="G125" s="355">
        <v>0</v>
      </c>
      <c r="H125" s="357">
        <f t="shared" si="6"/>
        <v>-2.0585283197293229</v>
      </c>
    </row>
    <row r="126" spans="2:8" s="350" customFormat="1">
      <c r="B126" s="175"/>
      <c r="C126" s="354"/>
      <c r="D126" s="164" t="s">
        <v>606</v>
      </c>
      <c r="E126" s="164" t="s">
        <v>639</v>
      </c>
      <c r="F126" s="305">
        <v>-38.170996557266584</v>
      </c>
      <c r="G126" s="355">
        <v>0</v>
      </c>
      <c r="H126" s="357">
        <f t="shared" si="6"/>
        <v>-38.170996557266584</v>
      </c>
    </row>
    <row r="127" spans="2:8" s="350" customFormat="1">
      <c r="B127" s="175"/>
      <c r="C127" s="354" t="s">
        <v>404</v>
      </c>
      <c r="D127" s="164" t="s">
        <v>405</v>
      </c>
      <c r="E127" s="164" t="s">
        <v>639</v>
      </c>
      <c r="F127" s="305">
        <v>5.2933585364468296</v>
      </c>
      <c r="G127" s="355">
        <v>0</v>
      </c>
      <c r="H127" s="357">
        <f t="shared" si="6"/>
        <v>5.2933585364468296</v>
      </c>
    </row>
    <row r="128" spans="2:8" s="350" customFormat="1">
      <c r="B128" s="175"/>
      <c r="C128" s="354"/>
      <c r="D128" s="164" t="s">
        <v>461</v>
      </c>
      <c r="E128" s="164" t="s">
        <v>641</v>
      </c>
      <c r="F128" s="305">
        <v>1.7311635017975111</v>
      </c>
      <c r="G128" s="355">
        <v>0</v>
      </c>
      <c r="H128" s="357">
        <f t="shared" si="6"/>
        <v>1.7311635017975111</v>
      </c>
    </row>
    <row r="129" spans="2:8" s="350" customFormat="1">
      <c r="B129" s="175"/>
      <c r="C129" s="354"/>
      <c r="D129" s="164" t="s">
        <v>405</v>
      </c>
      <c r="E129" s="164" t="s">
        <v>639</v>
      </c>
      <c r="F129" s="305">
        <v>0.74107019510255623</v>
      </c>
      <c r="G129" s="355">
        <v>0</v>
      </c>
      <c r="H129" s="357">
        <f t="shared" si="6"/>
        <v>0.74107019510255623</v>
      </c>
    </row>
    <row r="130" spans="2:8" s="350" customFormat="1">
      <c r="B130" s="175"/>
      <c r="C130" s="354"/>
      <c r="D130" s="164" t="s">
        <v>587</v>
      </c>
      <c r="E130" s="164" t="s">
        <v>641</v>
      </c>
      <c r="F130" s="305">
        <v>0.20191222061802186</v>
      </c>
      <c r="G130" s="355">
        <v>0</v>
      </c>
      <c r="H130" s="357">
        <f t="shared" si="6"/>
        <v>0.20191222061802186</v>
      </c>
    </row>
    <row r="131" spans="2:8" s="350" customFormat="1">
      <c r="B131" s="175"/>
      <c r="C131" s="354"/>
      <c r="D131" s="164" t="s">
        <v>635</v>
      </c>
      <c r="E131" s="164" t="s">
        <v>641</v>
      </c>
      <c r="F131" s="305">
        <v>0.17644528454822767</v>
      </c>
      <c r="G131" s="355">
        <v>0</v>
      </c>
      <c r="H131" s="357">
        <f t="shared" si="6"/>
        <v>0.17644528454822767</v>
      </c>
    </row>
    <row r="132" spans="2:8" s="350" customFormat="1">
      <c r="B132" s="175"/>
      <c r="C132" s="354"/>
      <c r="D132" s="164" t="s">
        <v>528</v>
      </c>
      <c r="E132" s="164" t="s">
        <v>641</v>
      </c>
      <c r="F132" s="305">
        <v>5.4698038209950575E-2</v>
      </c>
      <c r="G132" s="355">
        <v>0</v>
      </c>
      <c r="H132" s="357">
        <f t="shared" si="6"/>
        <v>5.4698038209950575E-2</v>
      </c>
    </row>
    <row r="133" spans="2:8" s="350" customFormat="1">
      <c r="B133" s="175"/>
      <c r="C133" s="354"/>
      <c r="D133" s="164" t="s">
        <v>522</v>
      </c>
      <c r="E133" s="164" t="s">
        <v>641</v>
      </c>
      <c r="F133" s="305">
        <v>4.5522883413442732E-2</v>
      </c>
      <c r="G133" s="355">
        <v>0</v>
      </c>
      <c r="H133" s="357">
        <f t="shared" si="6"/>
        <v>4.5522883413442732E-2</v>
      </c>
    </row>
    <row r="134" spans="2:8" s="350" customFormat="1">
      <c r="B134" s="175"/>
      <c r="C134" s="354"/>
      <c r="D134" s="164" t="s">
        <v>635</v>
      </c>
      <c r="E134" s="164" t="s">
        <v>641</v>
      </c>
      <c r="F134" s="305">
        <v>2.9407547424704611E-2</v>
      </c>
      <c r="G134" s="355">
        <v>0</v>
      </c>
      <c r="H134" s="357">
        <f t="shared" si="6"/>
        <v>2.9407547424704611E-2</v>
      </c>
    </row>
    <row r="135" spans="2:8" s="350" customFormat="1">
      <c r="B135" s="175"/>
      <c r="C135" s="354"/>
      <c r="D135" s="164" t="s">
        <v>597</v>
      </c>
      <c r="E135" s="164" t="s">
        <v>641</v>
      </c>
      <c r="F135" s="305">
        <v>-0.7881842429999999</v>
      </c>
      <c r="G135" s="355">
        <v>0</v>
      </c>
      <c r="H135" s="357">
        <f t="shared" si="6"/>
        <v>-0.7881842429999999</v>
      </c>
    </row>
    <row r="136" spans="2:8" s="350" customFormat="1">
      <c r="B136" s="175"/>
      <c r="C136" s="354"/>
      <c r="D136" s="164" t="s">
        <v>598</v>
      </c>
      <c r="E136" s="164" t="s">
        <v>641</v>
      </c>
      <c r="F136" s="305">
        <v>-0.67946917499999993</v>
      </c>
      <c r="G136" s="355">
        <v>0</v>
      </c>
      <c r="H136" s="357">
        <f t="shared" si="6"/>
        <v>-0.67946917499999993</v>
      </c>
    </row>
    <row r="137" spans="2:8" s="350" customFormat="1">
      <c r="B137" s="175"/>
      <c r="C137" s="354"/>
      <c r="D137" s="164" t="s">
        <v>638</v>
      </c>
      <c r="E137" s="164" t="s">
        <v>641</v>
      </c>
      <c r="F137" s="305">
        <v>-0.27178766999999998</v>
      </c>
      <c r="G137" s="355">
        <v>0</v>
      </c>
      <c r="H137" s="357">
        <f t="shared" si="6"/>
        <v>-0.27178766999999998</v>
      </c>
    </row>
    <row r="138" spans="2:8" s="350" customFormat="1">
      <c r="B138" s="175"/>
      <c r="C138" s="354"/>
      <c r="D138" s="164" t="s">
        <v>599</v>
      </c>
      <c r="E138" s="164" t="s">
        <v>641</v>
      </c>
      <c r="F138" s="305">
        <v>-0.13789502540687829</v>
      </c>
      <c r="G138" s="355">
        <v>0</v>
      </c>
      <c r="H138" s="357">
        <f t="shared" si="6"/>
        <v>-0.13789502540687829</v>
      </c>
    </row>
    <row r="139" spans="2:8" s="350" customFormat="1">
      <c r="B139" s="175"/>
      <c r="C139" s="354"/>
      <c r="D139" s="164" t="s">
        <v>636</v>
      </c>
      <c r="E139" s="164" t="s">
        <v>641</v>
      </c>
      <c r="F139" s="305">
        <v>-2.650725E-2</v>
      </c>
      <c r="G139" s="355">
        <v>0</v>
      </c>
      <c r="H139" s="357">
        <f t="shared" si="6"/>
        <v>-2.650725E-2</v>
      </c>
    </row>
    <row r="140" spans="2:8" s="350" customFormat="1">
      <c r="B140" s="175"/>
      <c r="C140" s="354"/>
      <c r="D140" s="164" t="s">
        <v>521</v>
      </c>
      <c r="E140" s="164" t="s">
        <v>641</v>
      </c>
      <c r="F140" s="305">
        <v>-4.8061119644999997E-2</v>
      </c>
      <c r="G140" s="355">
        <v>0</v>
      </c>
      <c r="H140" s="357">
        <f t="shared" si="6"/>
        <v>-4.8061119644999997E-2</v>
      </c>
    </row>
    <row r="141" spans="2:8" s="350" customFormat="1">
      <c r="B141" s="175"/>
      <c r="C141" s="354"/>
      <c r="D141" s="164" t="s">
        <v>521</v>
      </c>
      <c r="E141" s="164" t="s">
        <v>641</v>
      </c>
      <c r="F141" s="305">
        <v>-0.29443664250000001</v>
      </c>
      <c r="G141" s="355">
        <v>0</v>
      </c>
      <c r="H141" s="357">
        <f t="shared" si="6"/>
        <v>-0.29443664250000001</v>
      </c>
    </row>
    <row r="142" spans="2:8" s="350" customFormat="1">
      <c r="B142" s="175"/>
      <c r="C142" s="354"/>
      <c r="D142" s="164" t="s">
        <v>601</v>
      </c>
      <c r="E142" s="164" t="s">
        <v>641</v>
      </c>
      <c r="F142" s="305">
        <v>-0.30885615564475061</v>
      </c>
      <c r="G142" s="355">
        <v>0</v>
      </c>
      <c r="H142" s="357">
        <f t="shared" si="6"/>
        <v>-0.30885615564475061</v>
      </c>
    </row>
    <row r="143" spans="2:8" s="350" customFormat="1">
      <c r="B143" s="175"/>
      <c r="C143" s="354"/>
      <c r="D143" s="164" t="s">
        <v>405</v>
      </c>
      <c r="E143" s="164" t="s">
        <v>639</v>
      </c>
      <c r="F143" s="301">
        <v>0</v>
      </c>
      <c r="G143" s="299">
        <v>15.880075609340491</v>
      </c>
      <c r="H143" s="357">
        <f t="shared" si="6"/>
        <v>15.880075609340491</v>
      </c>
    </row>
    <row r="144" spans="2:8" s="350" customFormat="1">
      <c r="B144" s="175"/>
      <c r="C144" s="354"/>
      <c r="D144" s="164" t="s">
        <v>633</v>
      </c>
      <c r="E144" s="164" t="s">
        <v>639</v>
      </c>
      <c r="F144" s="301">
        <v>0</v>
      </c>
      <c r="G144" s="299">
        <v>14.679071372515553</v>
      </c>
      <c r="H144" s="357">
        <f t="shared" si="6"/>
        <v>14.679071372515553</v>
      </c>
    </row>
    <row r="145" spans="2:11" s="350" customFormat="1">
      <c r="B145" s="175"/>
      <c r="C145" s="354"/>
      <c r="D145" s="164" t="s">
        <v>609</v>
      </c>
      <c r="E145" s="164" t="s">
        <v>639</v>
      </c>
      <c r="F145" s="301">
        <v>0</v>
      </c>
      <c r="G145" s="299">
        <v>0.55874340106938758</v>
      </c>
      <c r="H145" s="357">
        <f t="shared" si="6"/>
        <v>0.55874340106938758</v>
      </c>
    </row>
    <row r="146" spans="2:11" s="350" customFormat="1">
      <c r="B146" s="175"/>
      <c r="C146" s="354"/>
      <c r="D146" s="164" t="s">
        <v>610</v>
      </c>
      <c r="E146" s="164" t="s">
        <v>639</v>
      </c>
      <c r="F146" s="301">
        <v>0</v>
      </c>
      <c r="G146" s="299">
        <v>0.11763018969881844</v>
      </c>
      <c r="H146" s="357">
        <f t="shared" si="6"/>
        <v>0.11763018969881844</v>
      </c>
    </row>
    <row r="147" spans="2:11" s="350" customFormat="1">
      <c r="B147" s="175"/>
      <c r="C147" s="150" t="s">
        <v>629</v>
      </c>
      <c r="D147" s="164" t="s">
        <v>571</v>
      </c>
      <c r="E147" s="164" t="s">
        <v>641</v>
      </c>
      <c r="F147" s="305">
        <v>5.587434010693876</v>
      </c>
      <c r="G147" s="355">
        <v>0</v>
      </c>
      <c r="H147" s="357">
        <f t="shared" si="6"/>
        <v>5.587434010693876</v>
      </c>
    </row>
    <row r="148" spans="2:11" s="350" customFormat="1">
      <c r="B148" s="175"/>
      <c r="C148" s="354"/>
      <c r="D148" s="164" t="s">
        <v>586</v>
      </c>
      <c r="E148" s="164" t="s">
        <v>641</v>
      </c>
      <c r="F148" s="305">
        <v>0.24949363235119393</v>
      </c>
      <c r="G148" s="355">
        <v>0</v>
      </c>
      <c r="H148" s="357">
        <f t="shared" si="6"/>
        <v>0.24949363235119393</v>
      </c>
    </row>
    <row r="149" spans="2:11" s="350" customFormat="1">
      <c r="B149" s="175"/>
      <c r="C149" s="354"/>
      <c r="D149" s="164" t="s">
        <v>600</v>
      </c>
      <c r="E149" s="164" t="s">
        <v>641</v>
      </c>
      <c r="F149" s="305">
        <v>-5.8815094849409222E-2</v>
      </c>
      <c r="G149" s="355">
        <v>0</v>
      </c>
      <c r="H149" s="357">
        <f t="shared" ref="H149:H153" si="7">SUM(F149:G149)</f>
        <v>-5.8815094849409222E-2</v>
      </c>
    </row>
    <row r="150" spans="2:11" s="350" customFormat="1">
      <c r="B150" s="175"/>
      <c r="C150" s="354"/>
      <c r="D150" s="164" t="s">
        <v>603</v>
      </c>
      <c r="E150" s="164" t="s">
        <v>641</v>
      </c>
      <c r="F150" s="305">
        <v>-7.234256666477334</v>
      </c>
      <c r="G150" s="355">
        <v>0</v>
      </c>
      <c r="H150" s="357">
        <f t="shared" si="7"/>
        <v>-7.234256666477334</v>
      </c>
    </row>
    <row r="151" spans="2:11" s="350" customFormat="1">
      <c r="B151" s="175"/>
      <c r="C151" s="354"/>
      <c r="D151" s="164" t="s">
        <v>604</v>
      </c>
      <c r="E151" s="164" t="s">
        <v>641</v>
      </c>
      <c r="F151" s="305">
        <v>-18.626740538807901</v>
      </c>
      <c r="G151" s="355">
        <v>0</v>
      </c>
      <c r="H151" s="357">
        <f t="shared" si="7"/>
        <v>-18.626740538807901</v>
      </c>
    </row>
    <row r="152" spans="2:11" s="350" customFormat="1">
      <c r="B152" s="175"/>
      <c r="C152" s="354"/>
      <c r="D152" s="164" t="s">
        <v>605</v>
      </c>
      <c r="E152" s="164" t="s">
        <v>641</v>
      </c>
      <c r="F152" s="305">
        <v>-25.290490785245964</v>
      </c>
      <c r="G152" s="355">
        <v>0</v>
      </c>
      <c r="H152" s="357">
        <f t="shared" si="7"/>
        <v>-25.290490785245964</v>
      </c>
    </row>
    <row r="153" spans="2:11" s="350" customFormat="1">
      <c r="B153" s="175"/>
      <c r="C153" s="354"/>
      <c r="D153" s="164" t="s">
        <v>627</v>
      </c>
      <c r="E153" s="164" t="s">
        <v>641</v>
      </c>
      <c r="F153" s="305">
        <v>0</v>
      </c>
      <c r="G153" s="274">
        <v>-67.814580436136794</v>
      </c>
      <c r="H153" s="358">
        <f t="shared" si="7"/>
        <v>-67.814580436136794</v>
      </c>
      <c r="J153" s="423"/>
    </row>
    <row r="154" spans="2:11">
      <c r="B154" s="183" t="s">
        <v>363</v>
      </c>
      <c r="C154" s="278"/>
      <c r="D154" s="296"/>
      <c r="E154" s="296"/>
      <c r="F154" s="360">
        <f>SUM(F84:F153)</f>
        <v>137.13015500845839</v>
      </c>
      <c r="G154" s="360">
        <f>SUM(G84:G153)</f>
        <v>25.529680297463599</v>
      </c>
      <c r="H154" s="306">
        <f>SUM(H84:H153)</f>
        <v>162.65983530592203</v>
      </c>
      <c r="J154" s="372"/>
      <c r="K154" s="1"/>
    </row>
    <row r="155" spans="2:11" ht="16" thickBot="1">
      <c r="B155" s="203" t="s">
        <v>236</v>
      </c>
      <c r="C155" s="204"/>
      <c r="D155" s="205"/>
      <c r="E155" s="205"/>
      <c r="F155" s="206">
        <f>F81+F154</f>
        <v>665.28969636928605</v>
      </c>
      <c r="G155" s="254">
        <f>G81+G154</f>
        <v>245.1252943998627</v>
      </c>
      <c r="H155" s="208">
        <f>H81+H154</f>
        <v>910.41499076914863</v>
      </c>
      <c r="J155" s="273"/>
      <c r="K155" s="1"/>
    </row>
    <row r="156" spans="2:11">
      <c r="F156" s="363"/>
      <c r="G156" s="363"/>
      <c r="H156"/>
    </row>
    <row r="157" spans="2:11" ht="18" thickBot="1">
      <c r="B157" s="85" t="s">
        <v>237</v>
      </c>
      <c r="F157"/>
      <c r="G157" s="252"/>
      <c r="H157"/>
    </row>
    <row r="158" spans="2:11">
      <c r="B158" s="200" t="s">
        <v>186</v>
      </c>
      <c r="C158" s="163" t="s">
        <v>367</v>
      </c>
      <c r="D158" s="201" t="s">
        <v>238</v>
      </c>
      <c r="E158" s="201"/>
      <c r="F158" s="329">
        <v>8</v>
      </c>
      <c r="G158" s="253">
        <v>0</v>
      </c>
      <c r="H158" s="304">
        <f>SUM(F158:G158)</f>
        <v>8</v>
      </c>
    </row>
    <row r="159" spans="2:11">
      <c r="B159" s="175"/>
      <c r="C159" s="199"/>
      <c r="D159" s="88"/>
      <c r="E159" s="88"/>
      <c r="F159" s="239"/>
      <c r="G159" s="234"/>
      <c r="H159" s="298"/>
    </row>
    <row r="160" spans="2:11">
      <c r="B160" s="175" t="s">
        <v>202</v>
      </c>
      <c r="C160" s="1" t="s">
        <v>367</v>
      </c>
      <c r="D160" s="320" t="s">
        <v>239</v>
      </c>
      <c r="E160" s="320"/>
      <c r="F160" s="239">
        <v>8</v>
      </c>
      <c r="G160" s="234">
        <v>0</v>
      </c>
      <c r="H160" s="298">
        <f>SUM(F160:G160)</f>
        <v>8</v>
      </c>
    </row>
    <row r="161" spans="2:8">
      <c r="B161" s="165"/>
      <c r="C161" s="199"/>
      <c r="D161" s="88"/>
      <c r="E161" s="88"/>
      <c r="F161" s="301"/>
      <c r="G161" s="234"/>
      <c r="H161" s="298"/>
    </row>
    <row r="162" spans="2:8">
      <c r="B162" s="175" t="s">
        <v>240</v>
      </c>
      <c r="C162" s="1" t="s">
        <v>369</v>
      </c>
      <c r="D162" s="164" t="s">
        <v>368</v>
      </c>
      <c r="E162" s="164"/>
      <c r="F162" s="301">
        <v>2.0579999999999998</v>
      </c>
      <c r="G162" s="234">
        <v>0</v>
      </c>
      <c r="H162" s="298">
        <f>SUM(F162:G162)</f>
        <v>2.0579999999999998</v>
      </c>
    </row>
    <row r="163" spans="2:8">
      <c r="B163" s="175"/>
      <c r="C163" s="199"/>
      <c r="D163" s="88"/>
      <c r="E163" s="88"/>
      <c r="F163" s="301"/>
      <c r="G163" s="234"/>
      <c r="H163" s="298"/>
    </row>
    <row r="164" spans="2:8">
      <c r="B164" s="175" t="s">
        <v>365</v>
      </c>
      <c r="C164" s="80" t="s">
        <v>242</v>
      </c>
      <c r="D164" s="164"/>
      <c r="E164" s="164"/>
      <c r="F164" s="305">
        <v>18.155792196030131</v>
      </c>
      <c r="G164" s="236">
        <v>0</v>
      </c>
      <c r="H164" s="298">
        <f>SUM(F164:G164)</f>
        <v>18.155792196030131</v>
      </c>
    </row>
    <row r="165" spans="2:8">
      <c r="B165" s="175"/>
      <c r="C165" s="199"/>
      <c r="D165" s="88"/>
      <c r="E165" s="88"/>
      <c r="F165" s="301"/>
      <c r="G165" s="318"/>
      <c r="H165" s="298"/>
    </row>
    <row r="166" spans="2:8">
      <c r="B166" s="175" t="s">
        <v>387</v>
      </c>
      <c r="C166" s="1" t="s">
        <v>367</v>
      </c>
      <c r="D166" s="88" t="s">
        <v>366</v>
      </c>
      <c r="E166" s="88"/>
      <c r="F166" s="301">
        <v>-99.984999999999999</v>
      </c>
      <c r="G166" s="318">
        <v>0</v>
      </c>
      <c r="H166" s="298">
        <f>SUM(F166:G166)</f>
        <v>-99.984999999999999</v>
      </c>
    </row>
    <row r="167" spans="2:8">
      <c r="B167" s="175"/>
      <c r="C167" s="319"/>
      <c r="D167" s="88"/>
      <c r="E167" s="88"/>
      <c r="F167" s="301"/>
      <c r="G167" s="318"/>
      <c r="H167" s="298"/>
    </row>
    <row r="168" spans="2:8">
      <c r="B168" s="175" t="s">
        <v>124</v>
      </c>
      <c r="C168" s="1" t="s">
        <v>369</v>
      </c>
      <c r="D168" s="88" t="s">
        <v>370</v>
      </c>
      <c r="E168" s="88"/>
      <c r="F168" s="301">
        <v>1</v>
      </c>
      <c r="G168" s="318">
        <v>0</v>
      </c>
      <c r="H168" s="298">
        <f>SUM(F168:G168)</f>
        <v>1</v>
      </c>
    </row>
    <row r="169" spans="2:8">
      <c r="B169" s="175"/>
      <c r="C169" s="1" t="s">
        <v>369</v>
      </c>
      <c r="D169" s="88" t="s">
        <v>371</v>
      </c>
      <c r="E169" s="88"/>
      <c r="F169" s="301">
        <v>11.394</v>
      </c>
      <c r="G169" s="318">
        <v>0</v>
      </c>
      <c r="H169" s="298">
        <f>SUM(F169:G169)</f>
        <v>11.394</v>
      </c>
    </row>
    <row r="170" spans="2:8" ht="15" thickBot="1">
      <c r="B170" s="333" t="s">
        <v>362</v>
      </c>
      <c r="C170" s="334"/>
      <c r="D170" s="335"/>
      <c r="E170" s="335"/>
      <c r="F170" s="336">
        <f>SUM(F158:F169)</f>
        <v>-51.377207803969874</v>
      </c>
      <c r="G170" s="336">
        <f>SUM(G158:G169)</f>
        <v>0</v>
      </c>
      <c r="H170" s="336">
        <f>SUM(H158:H169)</f>
        <v>-51.377207803969874</v>
      </c>
    </row>
    <row r="171" spans="2:8">
      <c r="C171" s="84"/>
      <c r="F171"/>
      <c r="G171" s="252"/>
      <c r="H171"/>
    </row>
    <row r="172" spans="2:8" ht="18" thickBot="1">
      <c r="B172" s="85" t="s">
        <v>241</v>
      </c>
      <c r="F172"/>
      <c r="G172" s="252"/>
      <c r="H172"/>
    </row>
    <row r="173" spans="2:8">
      <c r="B173" s="200" t="s">
        <v>334</v>
      </c>
      <c r="C173" s="89" t="s">
        <v>367</v>
      </c>
      <c r="D173" s="398" t="s">
        <v>338</v>
      </c>
      <c r="E173" s="201"/>
      <c r="F173" s="400">
        <v>17</v>
      </c>
      <c r="G173" s="401">
        <v>0</v>
      </c>
      <c r="H173" s="402">
        <f>SUM(F173:G173)</f>
        <v>17</v>
      </c>
    </row>
    <row r="174" spans="2:8">
      <c r="B174" s="175"/>
      <c r="C174" s="150" t="s">
        <v>367</v>
      </c>
      <c r="D174" s="181" t="s">
        <v>339</v>
      </c>
      <c r="E174" s="181"/>
      <c r="F174" s="403">
        <v>8</v>
      </c>
      <c r="G174" s="404">
        <v>0</v>
      </c>
      <c r="H174" s="405">
        <f t="shared" ref="H174:H190" si="8">SUM(F174:G174)</f>
        <v>8</v>
      </c>
    </row>
    <row r="175" spans="2:8">
      <c r="B175" s="175"/>
      <c r="C175" s="150" t="s">
        <v>367</v>
      </c>
      <c r="D175" s="181" t="s">
        <v>372</v>
      </c>
      <c r="E175" s="182"/>
      <c r="F175" s="403">
        <v>0.22600000000000001</v>
      </c>
      <c r="G175" s="404">
        <v>0</v>
      </c>
      <c r="H175" s="405">
        <f t="shared" si="8"/>
        <v>0.22600000000000001</v>
      </c>
    </row>
    <row r="176" spans="2:8">
      <c r="B176" s="175"/>
      <c r="C176" s="150" t="s">
        <v>367</v>
      </c>
      <c r="D176" s="181" t="s">
        <v>373</v>
      </c>
      <c r="E176" s="182"/>
      <c r="F176" s="403">
        <v>1.0129999999999999</v>
      </c>
      <c r="G176" s="404">
        <v>0</v>
      </c>
      <c r="H176" s="405">
        <f t="shared" si="8"/>
        <v>1.0129999999999999</v>
      </c>
    </row>
    <row r="177" spans="2:8">
      <c r="B177" s="175"/>
      <c r="C177" s="150" t="s">
        <v>367</v>
      </c>
      <c r="D177" s="181" t="s">
        <v>375</v>
      </c>
      <c r="E177" s="182"/>
      <c r="F177" s="403">
        <v>-16</v>
      </c>
      <c r="G177" s="404">
        <v>0</v>
      </c>
      <c r="H177" s="405">
        <f t="shared" si="8"/>
        <v>-16</v>
      </c>
    </row>
    <row r="178" spans="2:8">
      <c r="B178" s="175"/>
      <c r="C178" s="150" t="s">
        <v>367</v>
      </c>
      <c r="D178" s="181" t="s">
        <v>374</v>
      </c>
      <c r="E178" s="182"/>
      <c r="F178" s="403">
        <v>-8</v>
      </c>
      <c r="G178" s="404">
        <v>0</v>
      </c>
      <c r="H178" s="405">
        <f t="shared" si="8"/>
        <v>-8</v>
      </c>
    </row>
    <row r="179" spans="2:8" s="350" customFormat="1">
      <c r="B179" s="175"/>
      <c r="C179" s="150" t="s">
        <v>367</v>
      </c>
      <c r="D179" s="181" t="s">
        <v>620</v>
      </c>
      <c r="E179" s="182"/>
      <c r="F179" s="403">
        <v>40.21</v>
      </c>
      <c r="G179" s="404">
        <v>0</v>
      </c>
      <c r="H179" s="405">
        <f t="shared" si="8"/>
        <v>40.21</v>
      </c>
    </row>
    <row r="180" spans="2:8" s="350" customFormat="1">
      <c r="B180" s="175"/>
      <c r="C180" s="150" t="s">
        <v>367</v>
      </c>
      <c r="D180" s="181" t="s">
        <v>620</v>
      </c>
      <c r="E180" s="374"/>
      <c r="F180" s="404">
        <v>0</v>
      </c>
      <c r="G180" s="406">
        <v>9.7899999999999991</v>
      </c>
      <c r="H180" s="405">
        <f t="shared" si="8"/>
        <v>9.7899999999999991</v>
      </c>
    </row>
    <row r="181" spans="2:8">
      <c r="B181" s="175"/>
      <c r="C181" s="150"/>
      <c r="D181" s="181"/>
      <c r="E181" s="374"/>
      <c r="F181" s="404">
        <v>0</v>
      </c>
      <c r="G181" s="404">
        <v>0</v>
      </c>
      <c r="H181" s="405">
        <f t="shared" si="8"/>
        <v>0</v>
      </c>
    </row>
    <row r="182" spans="2:8">
      <c r="B182" s="175"/>
      <c r="C182" s="150" t="s">
        <v>376</v>
      </c>
      <c r="D182" s="399" t="s">
        <v>377</v>
      </c>
      <c r="E182" s="305"/>
      <c r="F182" s="403">
        <v>0.38400000000000001</v>
      </c>
      <c r="G182" s="404">
        <v>0</v>
      </c>
      <c r="H182" s="405">
        <f t="shared" si="8"/>
        <v>0.38400000000000001</v>
      </c>
    </row>
    <row r="183" spans="2:8">
      <c r="B183" s="175"/>
      <c r="C183" s="150"/>
      <c r="D183" s="181"/>
      <c r="E183" s="374"/>
      <c r="F183" s="404">
        <v>0</v>
      </c>
      <c r="G183" s="404">
        <v>0</v>
      </c>
      <c r="H183" s="405">
        <f t="shared" si="8"/>
        <v>0</v>
      </c>
    </row>
    <row r="184" spans="2:8">
      <c r="B184" s="175"/>
      <c r="C184" s="150" t="s">
        <v>378</v>
      </c>
      <c r="D184" s="338" t="s">
        <v>379</v>
      </c>
      <c r="E184" s="338"/>
      <c r="F184" s="403">
        <v>-1.5</v>
      </c>
      <c r="G184" s="404">
        <v>0</v>
      </c>
      <c r="H184" s="405">
        <f t="shared" si="8"/>
        <v>-1.5</v>
      </c>
    </row>
    <row r="185" spans="2:8">
      <c r="B185" s="175"/>
      <c r="C185" s="150" t="s">
        <v>378</v>
      </c>
      <c r="D185" s="338" t="s">
        <v>380</v>
      </c>
      <c r="E185" s="338"/>
      <c r="F185" s="403">
        <v>-2.2999999999999998</v>
      </c>
      <c r="G185" s="404">
        <v>0</v>
      </c>
      <c r="H185" s="405">
        <f t="shared" si="8"/>
        <v>-2.2999999999999998</v>
      </c>
    </row>
    <row r="186" spans="2:8">
      <c r="B186" s="175"/>
      <c r="C186" s="150" t="s">
        <v>378</v>
      </c>
      <c r="D186" s="338" t="s">
        <v>384</v>
      </c>
      <c r="E186" s="338"/>
      <c r="F186" s="403">
        <v>12.476000000000001</v>
      </c>
      <c r="G186" s="404">
        <v>0</v>
      </c>
      <c r="H186" s="405">
        <f t="shared" si="8"/>
        <v>12.476000000000001</v>
      </c>
    </row>
    <row r="187" spans="2:8">
      <c r="B187" s="175"/>
      <c r="C187" s="150" t="s">
        <v>378</v>
      </c>
      <c r="D187" s="338" t="s">
        <v>381</v>
      </c>
      <c r="E187" s="338"/>
      <c r="F187" s="403">
        <v>4.1859999999999999</v>
      </c>
      <c r="G187" s="404">
        <v>0</v>
      </c>
      <c r="H187" s="405">
        <f t="shared" si="8"/>
        <v>4.1859999999999999</v>
      </c>
    </row>
    <row r="188" spans="2:8">
      <c r="B188" s="175"/>
      <c r="C188" s="150" t="s">
        <v>378</v>
      </c>
      <c r="D188" s="338" t="s">
        <v>382</v>
      </c>
      <c r="E188" s="338"/>
      <c r="F188" s="403">
        <v>0.65544999999999998</v>
      </c>
      <c r="G188" s="404">
        <v>0</v>
      </c>
      <c r="H188" s="405">
        <f t="shared" si="8"/>
        <v>0.65544999999999998</v>
      </c>
    </row>
    <row r="189" spans="2:8">
      <c r="B189" s="175"/>
      <c r="C189" s="150" t="s">
        <v>378</v>
      </c>
      <c r="D189" s="339" t="s">
        <v>383</v>
      </c>
      <c r="E189" s="339"/>
      <c r="F189" s="403">
        <v>141.25</v>
      </c>
      <c r="G189" s="404">
        <v>0</v>
      </c>
      <c r="H189" s="405">
        <f t="shared" si="8"/>
        <v>141.25</v>
      </c>
    </row>
    <row r="190" spans="2:8" s="350" customFormat="1">
      <c r="B190" s="175"/>
      <c r="C190" s="150" t="s">
        <v>378</v>
      </c>
      <c r="D190" s="339" t="s">
        <v>628</v>
      </c>
      <c r="E190" s="339"/>
      <c r="F190" s="403">
        <v>13.04</v>
      </c>
      <c r="G190" s="404">
        <v>0</v>
      </c>
      <c r="H190" s="407">
        <f t="shared" si="8"/>
        <v>13.04</v>
      </c>
    </row>
    <row r="191" spans="2:8" ht="15" thickBot="1">
      <c r="B191" s="202" t="s">
        <v>243</v>
      </c>
      <c r="C191" s="302"/>
      <c r="D191" s="307"/>
      <c r="E191" s="307"/>
      <c r="F191" s="308">
        <f>SUM(F173:F190)</f>
        <v>210.64044999999999</v>
      </c>
      <c r="G191" s="308">
        <f>SUM(G173:G190)</f>
        <v>9.7899999999999991</v>
      </c>
      <c r="H191" s="308">
        <f>SUM(H173:H190)</f>
        <v>220.43044999999998</v>
      </c>
    </row>
    <row r="192" spans="2:8" ht="16" thickBot="1">
      <c r="B192" s="203" t="s">
        <v>244</v>
      </c>
      <c r="C192" s="204"/>
      <c r="D192" s="205"/>
      <c r="E192" s="205"/>
      <c r="F192" s="206">
        <f>F170+F191</f>
        <v>159.26324219603012</v>
      </c>
      <c r="G192" s="207">
        <f>G170+G191</f>
        <v>9.7899999999999991</v>
      </c>
      <c r="H192" s="208">
        <f>H170+H191</f>
        <v>169.05324219603011</v>
      </c>
    </row>
    <row r="193" spans="2:8" ht="15" thickBot="1">
      <c r="G193" s="3"/>
    </row>
    <row r="194" spans="2:8" ht="15.5">
      <c r="B194" s="310" t="s">
        <v>245</v>
      </c>
      <c r="C194" s="209"/>
      <c r="D194" s="311"/>
      <c r="E194" s="311"/>
      <c r="F194" s="312">
        <f>F155+F192</f>
        <v>824.55293856531614</v>
      </c>
      <c r="G194" s="312">
        <f>G155+G192</f>
        <v>254.91529439986269</v>
      </c>
      <c r="H194" s="313">
        <f>H155+H192</f>
        <v>1079.4682329651787</v>
      </c>
    </row>
    <row r="195" spans="2:8" ht="16" thickBot="1">
      <c r="B195" s="203" t="s">
        <v>246</v>
      </c>
      <c r="C195" s="204"/>
      <c r="D195" s="205"/>
      <c r="E195" s="205"/>
      <c r="F195" s="291">
        <f>F6+F194</f>
        <v>2473.6993740836933</v>
      </c>
      <c r="G195" s="292">
        <f>G6+G194</f>
        <v>339.22559386386268</v>
      </c>
      <c r="H195" s="361">
        <f>H6+H194</f>
        <v>2812.9249679475561</v>
      </c>
    </row>
    <row r="196" spans="2:8">
      <c r="C196" s="80"/>
      <c r="F196" s="3"/>
      <c r="G196" s="3"/>
    </row>
    <row r="197" spans="2:8">
      <c r="C197" s="79"/>
      <c r="F197" s="3"/>
      <c r="G197" s="3"/>
    </row>
    <row r="198" spans="2:8" ht="17.5">
      <c r="C198" s="85"/>
      <c r="F198" s="3"/>
      <c r="G198" s="3"/>
    </row>
    <row r="199" spans="2:8">
      <c r="B199" s="341"/>
      <c r="C199" s="80"/>
      <c r="D199"/>
      <c r="E199" s="350"/>
      <c r="F199" s="3"/>
      <c r="G199" s="3"/>
    </row>
    <row r="200" spans="2:8">
      <c r="B200" s="342"/>
      <c r="C200" s="80"/>
      <c r="F200" s="3"/>
      <c r="G200" s="3"/>
    </row>
    <row r="201" spans="2:8">
      <c r="B201" s="342"/>
      <c r="C201" s="84"/>
      <c r="F201" s="3"/>
      <c r="G201" s="3"/>
    </row>
    <row r="202" spans="2:8">
      <c r="C202" s="84"/>
      <c r="F202" s="3"/>
      <c r="G202" s="3"/>
    </row>
    <row r="203" spans="2:8">
      <c r="B203" s="81"/>
      <c r="C203" s="84"/>
      <c r="F203" s="3"/>
      <c r="G203" s="3"/>
    </row>
    <row r="204" spans="2:8">
      <c r="C204" s="84"/>
      <c r="F204" s="3"/>
      <c r="G204" s="3"/>
    </row>
    <row r="205" spans="2:8">
      <c r="C205" s="84"/>
      <c r="F205" s="3"/>
      <c r="G205" s="3"/>
    </row>
    <row r="206" spans="2:8">
      <c r="C206" s="84"/>
      <c r="F206" s="3"/>
      <c r="G206" s="3"/>
    </row>
    <row r="207" spans="2:8">
      <c r="C207" s="80"/>
      <c r="F207" s="3"/>
      <c r="G207" s="3"/>
    </row>
    <row r="208" spans="2:8">
      <c r="B208"/>
      <c r="C208" s="80"/>
      <c r="F208" s="3"/>
      <c r="G208" s="3"/>
      <c r="H208"/>
    </row>
    <row r="209" spans="1:14">
      <c r="B209"/>
      <c r="C209" s="79"/>
      <c r="F209" s="3"/>
      <c r="G209" s="3"/>
      <c r="H209"/>
    </row>
    <row r="210" spans="1:14">
      <c r="A210" s="351"/>
      <c r="B210" s="351"/>
      <c r="C210" s="371"/>
      <c r="D210" s="199"/>
      <c r="E210" s="199"/>
      <c r="F210" s="299"/>
      <c r="G210" s="299"/>
      <c r="H210" s="351"/>
      <c r="I210" s="351"/>
      <c r="J210" s="351"/>
      <c r="K210" s="351"/>
      <c r="L210" s="351"/>
      <c r="M210" s="351"/>
      <c r="N210" s="351"/>
    </row>
    <row r="211" spans="1:14">
      <c r="A211" s="351"/>
      <c r="B211" s="199"/>
      <c r="C211" s="371"/>
      <c r="D211" s="166"/>
      <c r="E211" s="166"/>
      <c r="F211" s="351"/>
      <c r="G211" s="274"/>
      <c r="H211" s="299"/>
      <c r="I211" s="351"/>
      <c r="J211" s="351"/>
      <c r="K211" s="351"/>
      <c r="L211" s="351"/>
      <c r="M211" s="351"/>
      <c r="N211" s="351"/>
    </row>
    <row r="212" spans="1:14">
      <c r="A212" s="351"/>
      <c r="B212" s="351"/>
      <c r="C212" s="199"/>
      <c r="D212" s="199"/>
      <c r="E212" s="199"/>
      <c r="F212" s="299"/>
      <c r="G212" s="299"/>
      <c r="H212" s="351"/>
      <c r="I212" s="351"/>
      <c r="J212" s="351"/>
      <c r="K212" s="351"/>
      <c r="L212" s="351"/>
      <c r="M212" s="351"/>
      <c r="N212" s="351"/>
    </row>
    <row r="213" spans="1:14">
      <c r="A213" s="351"/>
      <c r="B213" s="351"/>
      <c r="C213" s="199"/>
      <c r="D213" s="199"/>
      <c r="E213" s="199"/>
      <c r="F213" s="299"/>
      <c r="G213" s="299"/>
      <c r="H213" s="351"/>
      <c r="I213" s="351"/>
      <c r="J213" s="351"/>
      <c r="K213" s="351"/>
      <c r="L213" s="351"/>
      <c r="M213" s="351"/>
      <c r="N213" s="351"/>
    </row>
    <row r="214" spans="1:14">
      <c r="A214" s="351"/>
      <c r="B214" s="199"/>
      <c r="C214" s="299"/>
      <c r="D214" s="166"/>
      <c r="E214" s="166"/>
      <c r="F214" s="365"/>
      <c r="G214" s="274"/>
      <c r="H214" s="299"/>
      <c r="I214" s="351"/>
      <c r="J214" s="351"/>
      <c r="K214" s="351"/>
      <c r="L214" s="351"/>
      <c r="M214" s="351"/>
      <c r="N214" s="351"/>
    </row>
    <row r="215" spans="1:14">
      <c r="A215" s="351"/>
      <c r="B215" s="199"/>
      <c r="C215" s="371"/>
      <c r="D215" s="166"/>
      <c r="E215" s="166"/>
      <c r="F215" s="365"/>
      <c r="G215" s="274"/>
      <c r="H215" s="299"/>
      <c r="I215" s="351"/>
      <c r="J215" s="351"/>
      <c r="K215" s="351"/>
      <c r="L215" s="351"/>
      <c r="M215" s="351"/>
      <c r="N215" s="351"/>
    </row>
    <row r="216" spans="1:14">
      <c r="A216" s="351"/>
      <c r="B216" s="351"/>
      <c r="C216" s="199"/>
      <c r="D216" s="199"/>
      <c r="E216" s="199"/>
      <c r="F216" s="299"/>
      <c r="G216" s="299"/>
      <c r="H216" s="351"/>
      <c r="I216" s="351"/>
      <c r="J216" s="351"/>
      <c r="K216" s="351"/>
      <c r="L216" s="351"/>
      <c r="M216" s="351"/>
      <c r="N216" s="351"/>
    </row>
    <row r="217" spans="1:14">
      <c r="A217" s="351"/>
      <c r="B217" s="351"/>
      <c r="C217" s="199"/>
      <c r="D217" s="199"/>
      <c r="E217" s="199"/>
      <c r="F217" s="299"/>
      <c r="G217" s="299"/>
      <c r="H217" s="351"/>
      <c r="I217" s="351"/>
      <c r="J217" s="351"/>
      <c r="K217" s="351"/>
      <c r="L217" s="351"/>
      <c r="M217" s="351"/>
      <c r="N217" s="351"/>
    </row>
    <row r="218" spans="1:14">
      <c r="A218" s="351"/>
      <c r="B218" s="351"/>
      <c r="C218" s="199"/>
      <c r="D218" s="199"/>
      <c r="E218" s="199"/>
      <c r="F218" s="299"/>
      <c r="G218" s="299"/>
      <c r="H218" s="351"/>
      <c r="I218" s="351"/>
      <c r="J218" s="351"/>
      <c r="K218" s="351"/>
      <c r="L218" s="351"/>
      <c r="M218" s="351"/>
      <c r="N218" s="351"/>
    </row>
    <row r="219" spans="1:14">
      <c r="A219" s="351"/>
      <c r="B219" s="351"/>
      <c r="C219" s="199"/>
      <c r="D219" s="199"/>
      <c r="E219" s="199"/>
      <c r="F219" s="299"/>
      <c r="G219" s="299"/>
      <c r="H219" s="351"/>
      <c r="I219" s="351"/>
      <c r="J219" s="351"/>
      <c r="K219" s="351"/>
      <c r="L219" s="351"/>
      <c r="M219" s="351"/>
      <c r="N219" s="351"/>
    </row>
    <row r="220" spans="1:14">
      <c r="B220"/>
      <c r="F220" s="3"/>
      <c r="G220" s="3"/>
      <c r="H220"/>
    </row>
    <row r="221" spans="1:14">
      <c r="B221"/>
      <c r="F221" s="3"/>
      <c r="G221" s="3"/>
      <c r="H221"/>
    </row>
    <row r="222" spans="1:14">
      <c r="B222"/>
      <c r="F222" s="3"/>
      <c r="G222" s="3"/>
      <c r="H222"/>
    </row>
    <row r="223" spans="1:14">
      <c r="B223"/>
      <c r="F223" s="3"/>
      <c r="G223" s="3"/>
      <c r="H223"/>
    </row>
    <row r="224" spans="1:14">
      <c r="B224"/>
      <c r="C224"/>
      <c r="D224"/>
      <c r="E224" s="350"/>
      <c r="F224" s="3"/>
      <c r="G224" s="3"/>
      <c r="H224"/>
    </row>
    <row r="225" spans="2:8">
      <c r="B225"/>
      <c r="C225"/>
      <c r="D225"/>
      <c r="E225" s="350"/>
      <c r="F225" s="3"/>
      <c r="G225" s="3"/>
      <c r="H225"/>
    </row>
    <row r="226" spans="2:8">
      <c r="B226"/>
      <c r="C226"/>
      <c r="D226"/>
      <c r="E226" s="350"/>
      <c r="F226" s="3"/>
      <c r="G226" s="3"/>
      <c r="H226"/>
    </row>
  </sheetData>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21"/>
  <sheetViews>
    <sheetView zoomScaleNormal="100" zoomScaleSheetLayoutView="100" workbookViewId="0">
      <selection activeCell="B16" sqref="B16:G16"/>
    </sheetView>
  </sheetViews>
  <sheetFormatPr defaultRowHeight="14.5"/>
  <cols>
    <col min="2" max="2" width="53.36328125" customWidth="1"/>
    <col min="3" max="4" width="11.6328125" customWidth="1"/>
    <col min="5" max="5" width="11.7265625" customWidth="1"/>
    <col min="6" max="6" width="13.08984375" bestFit="1" customWidth="1"/>
    <col min="7" max="7" width="13.6328125" customWidth="1"/>
    <col min="9" max="9" width="16" customWidth="1"/>
  </cols>
  <sheetData>
    <row r="2" spans="2:9" ht="18">
      <c r="B2" s="52" t="s">
        <v>13</v>
      </c>
    </row>
    <row r="3" spans="2:9" ht="15" thickBot="1">
      <c r="F3" s="411"/>
    </row>
    <row r="4" spans="2:9" ht="15" customHeight="1">
      <c r="B4" s="60"/>
      <c r="C4" s="58" t="s">
        <v>4</v>
      </c>
      <c r="D4" s="58" t="s">
        <v>5</v>
      </c>
      <c r="E4" s="58" t="s">
        <v>6</v>
      </c>
      <c r="F4" s="58" t="s">
        <v>7</v>
      </c>
      <c r="G4" s="56" t="s">
        <v>8</v>
      </c>
    </row>
    <row r="5" spans="2:9" ht="15">
      <c r="B5" s="410" t="s">
        <v>643</v>
      </c>
      <c r="C5" s="59" t="s">
        <v>9</v>
      </c>
      <c r="D5" s="59" t="s">
        <v>9</v>
      </c>
      <c r="E5" s="59" t="s">
        <v>9</v>
      </c>
      <c r="F5" s="59" t="s">
        <v>9</v>
      </c>
      <c r="G5" s="57" t="s">
        <v>10</v>
      </c>
    </row>
    <row r="6" spans="2:9">
      <c r="B6" s="53" t="s">
        <v>652</v>
      </c>
      <c r="C6" s="259">
        <f>C8-C7</f>
        <v>13325.207999999999</v>
      </c>
      <c r="D6" s="272">
        <f t="shared" ref="D6:E6" si="0">D8-D7</f>
        <v>14001.757000000001</v>
      </c>
      <c r="E6" s="272">
        <f t="shared" si="0"/>
        <v>14279.27</v>
      </c>
      <c r="F6" s="259">
        <f>F8-F7</f>
        <v>14584.236708362383</v>
      </c>
      <c r="G6" s="432">
        <f>G8-G7</f>
        <v>22812.87108452445</v>
      </c>
    </row>
    <row r="7" spans="2:9">
      <c r="B7" s="55" t="s">
        <v>651</v>
      </c>
      <c r="C7" s="260">
        <v>0</v>
      </c>
      <c r="D7" s="260">
        <v>0</v>
      </c>
      <c r="E7" s="260">
        <v>-268.37400000000002</v>
      </c>
      <c r="F7" s="260">
        <v>-2441.8927083623839</v>
      </c>
      <c r="G7" s="433">
        <f>'3.4 (a) BarnettResource Changes'!F292</f>
        <v>-2353.3690000000001</v>
      </c>
      <c r="I7" s="240"/>
    </row>
    <row r="8" spans="2:9">
      <c r="B8" s="54" t="s">
        <v>648</v>
      </c>
      <c r="C8" s="259">
        <v>13325.207999999999</v>
      </c>
      <c r="D8" s="272">
        <v>14001.757000000001</v>
      </c>
      <c r="E8" s="272">
        <v>14010.896000000001</v>
      </c>
      <c r="F8" s="259">
        <v>12142.343999999999</v>
      </c>
      <c r="G8" s="434">
        <f>'3.4 (a) BarnettResource Changes'!I296</f>
        <v>20459.502084524451</v>
      </c>
      <c r="I8" s="241"/>
    </row>
    <row r="9" spans="2:9">
      <c r="B9" s="54" t="s">
        <v>649</v>
      </c>
      <c r="C9" s="259">
        <v>1449.0830000000001</v>
      </c>
      <c r="D9" s="259">
        <v>1821.2850000000001</v>
      </c>
      <c r="E9" s="272">
        <v>2036.807</v>
      </c>
      <c r="F9" s="259">
        <v>2226.3090000000002</v>
      </c>
      <c r="G9" s="434">
        <f>'3.4 (b) Barnett Capital Changes'!H195</f>
        <v>2812.9249679475561</v>
      </c>
    </row>
    <row r="10" spans="2:9" ht="17.25" customHeight="1">
      <c r="B10" s="408" t="s">
        <v>644</v>
      </c>
      <c r="C10" s="261">
        <f>C8+C9</f>
        <v>14774.290999999999</v>
      </c>
      <c r="D10" s="261">
        <f t="shared" ref="D10:F10" si="1">D8+D9</f>
        <v>15823.042000000001</v>
      </c>
      <c r="E10" s="261">
        <f t="shared" si="1"/>
        <v>16047.703000000001</v>
      </c>
      <c r="F10" s="261">
        <f t="shared" si="1"/>
        <v>14368.652999999998</v>
      </c>
      <c r="G10" s="435">
        <f>G8+G9</f>
        <v>23272.427052472005</v>
      </c>
    </row>
    <row r="11" spans="2:9">
      <c r="B11" s="55" t="s">
        <v>14</v>
      </c>
      <c r="C11" s="259">
        <v>-253.39700000000013</v>
      </c>
      <c r="D11" s="259">
        <v>-708.26199999999994</v>
      </c>
      <c r="E11" s="259">
        <v>-703.76099999999997</v>
      </c>
      <c r="F11" s="259">
        <v>-975.12900000000002</v>
      </c>
      <c r="G11" s="434">
        <f>(SUM('3.4 (a) BarnettResource Changes'!G296:H296))*-1</f>
        <v>-1537.0137854921436</v>
      </c>
    </row>
    <row r="12" spans="2:9" ht="15.5" thickBot="1">
      <c r="B12" s="409" t="s">
        <v>645</v>
      </c>
      <c r="C12" s="262">
        <f>C10+C11</f>
        <v>14520.893999999998</v>
      </c>
      <c r="D12" s="262">
        <f t="shared" ref="D12:G12" si="2">D10+D11</f>
        <v>15114.78</v>
      </c>
      <c r="E12" s="271">
        <f t="shared" si="2"/>
        <v>15343.942000000001</v>
      </c>
      <c r="F12" s="262">
        <f t="shared" si="2"/>
        <v>13393.523999999998</v>
      </c>
      <c r="G12" s="436">
        <f t="shared" si="2"/>
        <v>21735.41326697986</v>
      </c>
    </row>
    <row r="14" spans="2:9">
      <c r="B14" s="441" t="s">
        <v>15</v>
      </c>
      <c r="C14" s="441"/>
      <c r="D14" s="441"/>
      <c r="E14" s="441"/>
      <c r="F14" s="441"/>
      <c r="G14" s="441"/>
    </row>
    <row r="15" spans="2:9">
      <c r="B15" s="441" t="s">
        <v>646</v>
      </c>
      <c r="C15" s="441"/>
      <c r="D15" s="441"/>
      <c r="E15" s="441"/>
      <c r="F15" s="441"/>
      <c r="G15" s="441"/>
    </row>
    <row r="16" spans="2:9">
      <c r="B16" s="441" t="s">
        <v>647</v>
      </c>
      <c r="C16" s="441"/>
      <c r="D16" s="441"/>
      <c r="E16" s="441"/>
      <c r="F16" s="441"/>
      <c r="G16" s="441"/>
    </row>
    <row r="17" spans="2:7" ht="9" customHeight="1">
      <c r="B17" s="442"/>
      <c r="C17" s="442"/>
      <c r="D17" s="442"/>
      <c r="E17" s="442"/>
      <c r="F17" s="442"/>
      <c r="G17" s="442"/>
    </row>
    <row r="20" spans="2:7">
      <c r="B20" s="340"/>
    </row>
    <row r="21" spans="2:7">
      <c r="B21" s="340"/>
    </row>
  </sheetData>
  <mergeCells count="4">
    <mergeCell ref="B14:G14"/>
    <mergeCell ref="B15:G15"/>
    <mergeCell ref="B16:G16"/>
    <mergeCell ref="B17:G17"/>
  </mergeCell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4"/>
  <sheetViews>
    <sheetView topLeftCell="A63" zoomScale="115" zoomScaleNormal="115" workbookViewId="0">
      <selection activeCell="B86" sqref="B86"/>
    </sheetView>
  </sheetViews>
  <sheetFormatPr defaultColWidth="9.08984375" defaultRowHeight="12.5"/>
  <cols>
    <col min="1" max="1" width="3" style="79" customWidth="1"/>
    <col min="2" max="2" width="84.08984375" style="97" customWidth="1"/>
    <col min="3" max="3" width="16.26953125" style="127" customWidth="1"/>
    <col min="4" max="16384" width="9.08984375" style="79"/>
  </cols>
  <sheetData>
    <row r="1" spans="1:3" customFormat="1" ht="15" customHeight="1">
      <c r="A1" s="79"/>
      <c r="B1" s="90" t="s">
        <v>247</v>
      </c>
      <c r="C1" s="91"/>
    </row>
    <row r="2" spans="1:3" customFormat="1" ht="15" customHeight="1" thickBot="1">
      <c r="A2" s="79"/>
      <c r="B2" s="92"/>
      <c r="C2" s="93" t="s">
        <v>17</v>
      </c>
    </row>
    <row r="3" spans="1:3" customFormat="1" ht="15" customHeight="1" thickBot="1">
      <c r="A3" s="94"/>
      <c r="B3" s="443" t="s">
        <v>248</v>
      </c>
      <c r="C3" s="144"/>
    </row>
    <row r="4" spans="1:3" s="97" customFormat="1" ht="13.5" thickBot="1">
      <c r="A4" s="95"/>
      <c r="B4" s="443"/>
      <c r="C4" s="96" t="s">
        <v>8</v>
      </c>
    </row>
    <row r="5" spans="1:3" customFormat="1" ht="15" customHeight="1">
      <c r="A5" s="94"/>
      <c r="B5" s="98" t="s">
        <v>249</v>
      </c>
      <c r="C5" s="99"/>
    </row>
    <row r="6" spans="1:3" customFormat="1" ht="15" customHeight="1">
      <c r="A6" s="94"/>
      <c r="B6" s="100" t="s">
        <v>250</v>
      </c>
      <c r="C6" s="103" t="s">
        <v>251</v>
      </c>
    </row>
    <row r="7" spans="1:3" customFormat="1" ht="15" customHeight="1">
      <c r="A7" s="94"/>
      <c r="B7" s="100" t="s">
        <v>252</v>
      </c>
      <c r="C7" s="102">
        <v>1649.1464355183771</v>
      </c>
    </row>
    <row r="8" spans="1:3" customFormat="1" ht="15" customHeight="1">
      <c r="A8" s="94"/>
      <c r="B8" s="100" t="s">
        <v>253</v>
      </c>
      <c r="C8" s="102">
        <v>84.310299463999996</v>
      </c>
    </row>
    <row r="9" spans="1:3" customFormat="1" ht="15" customHeight="1" thickBot="1">
      <c r="A9" s="94"/>
      <c r="B9" s="104" t="s">
        <v>254</v>
      </c>
      <c r="C9" s="105">
        <v>1733.4567349823772</v>
      </c>
    </row>
    <row r="10" spans="1:3" customFormat="1" ht="15" customHeight="1" thickTop="1" thickBot="1">
      <c r="A10" s="79"/>
      <c r="B10" s="106"/>
      <c r="C10" s="106"/>
    </row>
    <row r="11" spans="1:3" customFormat="1" ht="15" customHeight="1">
      <c r="A11" s="94"/>
      <c r="B11" s="98" t="s">
        <v>255</v>
      </c>
      <c r="C11" s="99"/>
    </row>
    <row r="12" spans="1:3" customFormat="1" ht="15" customHeight="1" thickBot="1">
      <c r="A12" s="94"/>
      <c r="B12" s="115" t="s">
        <v>256</v>
      </c>
      <c r="C12" s="105" t="s">
        <v>251</v>
      </c>
    </row>
    <row r="13" spans="1:3" customFormat="1" ht="15" customHeight="1" thickTop="1" thickBot="1">
      <c r="A13" s="79"/>
      <c r="B13" s="106"/>
      <c r="C13" s="106"/>
    </row>
    <row r="14" spans="1:3" customFormat="1" ht="15" customHeight="1" thickBot="1">
      <c r="A14" s="94"/>
      <c r="B14" s="98" t="s">
        <v>257</v>
      </c>
      <c r="C14" s="99"/>
    </row>
    <row r="15" spans="1:3" customFormat="1" ht="15" customHeight="1" thickBot="1">
      <c r="A15" s="94"/>
      <c r="B15" s="113" t="s">
        <v>258</v>
      </c>
      <c r="C15" s="114" t="s">
        <v>251</v>
      </c>
    </row>
    <row r="16" spans="1:3" customFormat="1" ht="15" customHeight="1" thickBot="1">
      <c r="A16" s="94"/>
      <c r="B16" s="113" t="s">
        <v>259</v>
      </c>
      <c r="C16" s="114">
        <v>0</v>
      </c>
    </row>
    <row r="17" spans="1:3" customFormat="1" ht="15" customHeight="1" thickBot="1">
      <c r="A17" s="94"/>
      <c r="B17" s="116" t="s">
        <v>260</v>
      </c>
      <c r="C17" s="117">
        <v>0</v>
      </c>
    </row>
    <row r="18" spans="1:3" customFormat="1" ht="15" customHeight="1" thickTop="1" thickBot="1">
      <c r="A18" s="79"/>
      <c r="B18" s="106"/>
      <c r="C18" s="106"/>
    </row>
    <row r="19" spans="1:3" customFormat="1" ht="15" customHeight="1">
      <c r="A19" s="94"/>
      <c r="B19" s="98" t="s">
        <v>261</v>
      </c>
      <c r="C19" s="99"/>
    </row>
    <row r="20" spans="1:3" customFormat="1" ht="15" customHeight="1">
      <c r="A20" s="94"/>
      <c r="B20" s="167" t="s">
        <v>262</v>
      </c>
      <c r="C20" s="168"/>
    </row>
    <row r="21" spans="1:3" customFormat="1" ht="15" customHeight="1">
      <c r="A21" s="94"/>
      <c r="B21" s="169" t="s">
        <v>263</v>
      </c>
      <c r="C21" s="170">
        <v>133.6435238</v>
      </c>
    </row>
    <row r="22" spans="1:3" s="112" customFormat="1" ht="15" customHeight="1">
      <c r="A22" s="111"/>
      <c r="B22" s="171" t="s">
        <v>165</v>
      </c>
      <c r="C22" s="172">
        <v>6.1803238</v>
      </c>
    </row>
    <row r="23" spans="1:3" customFormat="1" ht="15" customHeight="1">
      <c r="A23" s="94"/>
      <c r="B23" s="173" t="s">
        <v>166</v>
      </c>
      <c r="C23" s="174">
        <v>1.415</v>
      </c>
    </row>
    <row r="24" spans="1:3" customFormat="1" ht="15" customHeight="1">
      <c r="A24" s="94"/>
      <c r="B24" s="173" t="s">
        <v>167</v>
      </c>
      <c r="C24" s="174">
        <v>4.7653238</v>
      </c>
    </row>
    <row r="25" spans="1:3" s="112" customFormat="1" ht="15" customHeight="1">
      <c r="A25" s="111"/>
      <c r="B25" s="171" t="s">
        <v>170</v>
      </c>
      <c r="C25" s="172">
        <v>93.106999999999999</v>
      </c>
    </row>
    <row r="26" spans="1:3" customFormat="1" ht="15" customHeight="1">
      <c r="A26" s="94"/>
      <c r="B26" s="173" t="s">
        <v>171</v>
      </c>
      <c r="C26" s="174">
        <v>18.111999999999998</v>
      </c>
    </row>
    <row r="27" spans="1:3" customFormat="1" ht="15" customHeight="1">
      <c r="A27" s="94"/>
      <c r="B27" s="173" t="s">
        <v>172</v>
      </c>
      <c r="C27" s="174">
        <v>7.0749999999999993</v>
      </c>
    </row>
    <row r="28" spans="1:3" customFormat="1" ht="15" customHeight="1">
      <c r="A28" s="94"/>
      <c r="B28" s="173" t="s">
        <v>173</v>
      </c>
      <c r="C28" s="174">
        <v>67.92</v>
      </c>
    </row>
    <row r="29" spans="1:3" s="112" customFormat="1" ht="15" customHeight="1">
      <c r="A29" s="111"/>
      <c r="B29" s="171" t="s">
        <v>174</v>
      </c>
      <c r="C29" s="172">
        <v>0.3962</v>
      </c>
    </row>
    <row r="30" spans="1:3" customFormat="1" ht="15" customHeight="1">
      <c r="A30" s="94"/>
      <c r="B30" s="173" t="s">
        <v>175</v>
      </c>
      <c r="C30" s="174">
        <v>0.14149999999999999</v>
      </c>
    </row>
    <row r="31" spans="1:3" customFormat="1" ht="15" customHeight="1">
      <c r="A31" s="94"/>
      <c r="B31" s="173" t="s">
        <v>176</v>
      </c>
      <c r="C31" s="174">
        <v>0.25469999999999998</v>
      </c>
    </row>
    <row r="32" spans="1:3" customFormat="1" ht="15" customHeight="1">
      <c r="A32" s="94"/>
      <c r="B32" s="171" t="s">
        <v>104</v>
      </c>
      <c r="C32" s="172">
        <v>2.83</v>
      </c>
    </row>
    <row r="33" spans="1:3" s="112" customFormat="1" ht="15" customHeight="1">
      <c r="A33" s="111"/>
      <c r="B33" s="173" t="s">
        <v>177</v>
      </c>
      <c r="C33" s="174">
        <v>2.83</v>
      </c>
    </row>
    <row r="34" spans="1:3" customFormat="1" ht="15" customHeight="1">
      <c r="A34" s="94"/>
      <c r="B34" s="171" t="s">
        <v>178</v>
      </c>
      <c r="C34" s="172">
        <v>31.13</v>
      </c>
    </row>
    <row r="35" spans="1:3" customFormat="1" ht="15" customHeight="1">
      <c r="A35" s="94"/>
      <c r="B35" s="173" t="s">
        <v>179</v>
      </c>
      <c r="C35" s="174">
        <v>14.149999999999999</v>
      </c>
    </row>
    <row r="36" spans="1:3" customFormat="1" ht="15" customHeight="1" thickBot="1">
      <c r="A36" s="94"/>
      <c r="B36" s="173" t="s">
        <v>180</v>
      </c>
      <c r="C36" s="174">
        <v>16.98</v>
      </c>
    </row>
    <row r="37" spans="1:3" customFormat="1" ht="15" customHeight="1" thickBot="1">
      <c r="A37" s="94"/>
      <c r="B37" s="113" t="s">
        <v>264</v>
      </c>
      <c r="C37" s="114">
        <v>133.6435238</v>
      </c>
    </row>
    <row r="38" spans="1:3" customFormat="1" ht="15" customHeight="1">
      <c r="A38" s="94"/>
      <c r="B38" s="167" t="s">
        <v>265</v>
      </c>
      <c r="C38" s="168"/>
    </row>
    <row r="39" spans="1:3" customFormat="1" ht="15" customHeight="1">
      <c r="A39" s="94"/>
      <c r="B39" s="169" t="s">
        <v>263</v>
      </c>
      <c r="C39" s="170">
        <v>1.1931279999999997</v>
      </c>
    </row>
    <row r="40" spans="1:3" s="112" customFormat="1" ht="15" customHeight="1">
      <c r="A40" s="111"/>
      <c r="B40" s="171" t="s">
        <v>165</v>
      </c>
      <c r="C40" s="168"/>
    </row>
    <row r="41" spans="1:3" customFormat="1" ht="15" customHeight="1">
      <c r="A41" s="94"/>
      <c r="B41" s="173" t="s">
        <v>168</v>
      </c>
      <c r="C41" s="174">
        <v>0.96672799999999981</v>
      </c>
    </row>
    <row r="42" spans="1:3" customFormat="1" ht="15" customHeight="1" thickBot="1">
      <c r="A42" s="94"/>
      <c r="B42" s="173" t="s">
        <v>169</v>
      </c>
      <c r="C42" s="174">
        <v>0.22639999999999999</v>
      </c>
    </row>
    <row r="43" spans="1:3" customFormat="1" ht="15" customHeight="1" thickBot="1">
      <c r="A43" s="94"/>
      <c r="B43" s="113" t="s">
        <v>266</v>
      </c>
      <c r="C43" s="114">
        <v>1.1931279999999997</v>
      </c>
    </row>
    <row r="44" spans="1:3" customFormat="1" ht="15" customHeight="1" thickBot="1">
      <c r="A44" s="94"/>
      <c r="B44" s="116" t="s">
        <v>267</v>
      </c>
      <c r="C44" s="119">
        <v>134.8366518</v>
      </c>
    </row>
    <row r="45" spans="1:3" customFormat="1" ht="15" customHeight="1" thickTop="1" thickBot="1">
      <c r="A45" s="79"/>
      <c r="B45" s="106"/>
      <c r="C45" s="106"/>
    </row>
    <row r="46" spans="1:3" customFormat="1" ht="15" customHeight="1">
      <c r="A46" s="94"/>
      <c r="B46" s="98" t="s">
        <v>268</v>
      </c>
      <c r="C46" s="99"/>
    </row>
    <row r="47" spans="1:3" customFormat="1" ht="15" customHeight="1">
      <c r="A47" s="94"/>
      <c r="B47" s="107" t="s">
        <v>262</v>
      </c>
      <c r="C47" s="108"/>
    </row>
    <row r="48" spans="1:3" customFormat="1" ht="15" customHeight="1">
      <c r="A48" s="94"/>
      <c r="B48" s="109" t="s">
        <v>269</v>
      </c>
      <c r="C48" s="110" t="s">
        <v>251</v>
      </c>
    </row>
    <row r="49" spans="1:3" s="112" customFormat="1" ht="15" customHeight="1">
      <c r="A49" s="111"/>
      <c r="B49" s="171" t="s">
        <v>183</v>
      </c>
      <c r="C49" s="172">
        <v>13.414199999999999</v>
      </c>
    </row>
    <row r="50" spans="1:3" customFormat="1" ht="15" customHeight="1" thickBot="1">
      <c r="A50" s="94"/>
      <c r="B50" s="173" t="s">
        <v>184</v>
      </c>
      <c r="C50" s="174">
        <v>13.414199999999999</v>
      </c>
    </row>
    <row r="51" spans="1:3" customFormat="1" ht="15" customHeight="1" thickBot="1">
      <c r="A51" s="94"/>
      <c r="B51" s="113" t="s">
        <v>270</v>
      </c>
      <c r="C51" s="114">
        <v>13.414199999999999</v>
      </c>
    </row>
    <row r="52" spans="1:3" s="112" customFormat="1" ht="15" customHeight="1" thickBot="1">
      <c r="A52" s="111"/>
      <c r="B52" s="115" t="s">
        <v>271</v>
      </c>
      <c r="C52" s="119">
        <v>13.414199999999999</v>
      </c>
    </row>
    <row r="53" spans="1:3" s="112" customFormat="1" ht="15" customHeight="1" thickTop="1" thickBot="1"/>
    <row r="54" spans="1:3" customFormat="1" ht="15" customHeight="1">
      <c r="A54" s="94"/>
      <c r="B54" s="98" t="s">
        <v>272</v>
      </c>
      <c r="C54" s="99"/>
    </row>
    <row r="55" spans="1:3" customFormat="1" ht="15" customHeight="1">
      <c r="A55" s="94"/>
      <c r="B55" s="107" t="s">
        <v>262</v>
      </c>
      <c r="C55" s="108"/>
    </row>
    <row r="56" spans="1:3" customFormat="1" ht="15" customHeight="1">
      <c r="A56" s="94"/>
      <c r="B56" s="169" t="s">
        <v>273</v>
      </c>
      <c r="C56" s="170">
        <v>8</v>
      </c>
    </row>
    <row r="57" spans="1:3" customFormat="1" ht="15" customHeight="1" thickBot="1">
      <c r="A57" s="94"/>
      <c r="B57" s="194" t="s">
        <v>238</v>
      </c>
      <c r="C57" s="179">
        <v>8</v>
      </c>
    </row>
    <row r="58" spans="1:3" customFormat="1" ht="15" customHeight="1">
      <c r="A58" s="94"/>
      <c r="B58" s="107" t="s">
        <v>262</v>
      </c>
      <c r="C58" s="108"/>
    </row>
    <row r="59" spans="1:3" customFormat="1" ht="15" customHeight="1">
      <c r="A59" s="94"/>
      <c r="B59" s="109" t="s">
        <v>269</v>
      </c>
      <c r="C59" s="118">
        <v>122.07529</v>
      </c>
    </row>
    <row r="60" spans="1:3" customFormat="1" ht="15" customHeight="1">
      <c r="A60" s="94"/>
      <c r="B60" s="171" t="s">
        <v>170</v>
      </c>
      <c r="C60" s="172">
        <v>56.300000000000004</v>
      </c>
    </row>
    <row r="61" spans="1:3" customFormat="1" ht="15" customHeight="1">
      <c r="A61" s="94"/>
      <c r="B61" s="173" t="s">
        <v>187</v>
      </c>
      <c r="C61" s="174">
        <v>33.78</v>
      </c>
    </row>
    <row r="62" spans="1:3" customFormat="1" ht="15" customHeight="1">
      <c r="A62" s="94"/>
      <c r="B62" s="173" t="s">
        <v>188</v>
      </c>
      <c r="C62" s="174">
        <v>16.89</v>
      </c>
    </row>
    <row r="63" spans="1:3" customFormat="1" ht="15" customHeight="1">
      <c r="A63" s="94"/>
      <c r="B63" s="173" t="s">
        <v>189</v>
      </c>
      <c r="C63" s="174">
        <v>5.63</v>
      </c>
    </row>
    <row r="64" spans="1:3" customFormat="1" ht="15" customHeight="1">
      <c r="A64" s="94"/>
      <c r="B64" s="171" t="s">
        <v>174</v>
      </c>
      <c r="C64" s="172">
        <v>8.4449999999999997E-2</v>
      </c>
    </row>
    <row r="65" spans="1:3" customFormat="1" ht="15" customHeight="1">
      <c r="A65" s="94"/>
      <c r="B65" s="176" t="s">
        <v>193</v>
      </c>
      <c r="C65" s="174">
        <v>8.4449999999999997E-2</v>
      </c>
    </row>
    <row r="66" spans="1:3" customFormat="1" ht="15" customHeight="1">
      <c r="A66" s="94"/>
      <c r="B66" s="171" t="s">
        <v>206</v>
      </c>
      <c r="C66" s="172">
        <v>1.0134000000000001</v>
      </c>
    </row>
    <row r="67" spans="1:3" s="112" customFormat="1" ht="15" customHeight="1">
      <c r="A67" s="111"/>
      <c r="B67" s="176" t="s">
        <v>274</v>
      </c>
      <c r="C67" s="174">
        <v>0.45040000000000002</v>
      </c>
    </row>
    <row r="68" spans="1:3" customFormat="1" ht="15" customHeight="1">
      <c r="A68" s="94"/>
      <c r="B68" s="176" t="s">
        <v>275</v>
      </c>
      <c r="C68" s="174">
        <v>0.56300000000000006</v>
      </c>
    </row>
    <row r="69" spans="1:3" s="112" customFormat="1" ht="15" customHeight="1">
      <c r="A69" s="111"/>
      <c r="B69" s="171" t="s">
        <v>194</v>
      </c>
      <c r="C69" s="172">
        <v>48.361699999999999</v>
      </c>
    </row>
    <row r="70" spans="1:3" s="112" customFormat="1" ht="15" customHeight="1">
      <c r="A70" s="111"/>
      <c r="B70" s="173" t="s">
        <v>195</v>
      </c>
      <c r="C70" s="177">
        <v>48.361699999999999</v>
      </c>
    </row>
    <row r="71" spans="1:3" s="112" customFormat="1" ht="15" customHeight="1">
      <c r="A71" s="111"/>
      <c r="B71" s="171" t="s">
        <v>178</v>
      </c>
      <c r="C71" s="172">
        <v>16.315740000000002</v>
      </c>
    </row>
    <row r="72" spans="1:3" s="112" customFormat="1" ht="15" customHeight="1">
      <c r="A72" s="111"/>
      <c r="B72" s="173" t="s">
        <v>196</v>
      </c>
      <c r="C72" s="174">
        <v>2.2520000000000002</v>
      </c>
    </row>
    <row r="73" spans="1:3" customFormat="1" ht="15" customHeight="1">
      <c r="A73" s="94"/>
      <c r="B73" s="173" t="s">
        <v>197</v>
      </c>
      <c r="C73" s="174">
        <v>0.56300000000000006</v>
      </c>
    </row>
    <row r="74" spans="1:3" s="112" customFormat="1" ht="15" customHeight="1">
      <c r="A74" s="111"/>
      <c r="B74" s="173" t="s">
        <v>198</v>
      </c>
      <c r="C74" s="174">
        <v>1.6777400000000002</v>
      </c>
    </row>
    <row r="75" spans="1:3" customFormat="1" ht="15" customHeight="1" thickBot="1">
      <c r="A75" s="94"/>
      <c r="B75" s="178" t="s">
        <v>199</v>
      </c>
      <c r="C75" s="179">
        <v>11.823</v>
      </c>
    </row>
    <row r="76" spans="1:3" customFormat="1" ht="15" customHeight="1">
      <c r="A76" s="94"/>
      <c r="B76" s="167" t="s">
        <v>262</v>
      </c>
      <c r="C76" s="168"/>
    </row>
    <row r="77" spans="1:3" customFormat="1" ht="15" customHeight="1">
      <c r="A77" s="94"/>
      <c r="B77" s="169" t="s">
        <v>276</v>
      </c>
      <c r="C77" s="180">
        <v>22.190999999999999</v>
      </c>
    </row>
    <row r="78" spans="1:3" customFormat="1" ht="15" customHeight="1" thickBot="1">
      <c r="A78" s="94"/>
      <c r="B78" s="173" t="s">
        <v>200</v>
      </c>
      <c r="C78" s="174">
        <v>22.190999999999999</v>
      </c>
    </row>
    <row r="79" spans="1:3" customFormat="1" ht="15" customHeight="1" thickBot="1">
      <c r="A79" s="94"/>
      <c r="B79" s="121" t="s">
        <v>277</v>
      </c>
      <c r="C79" s="114">
        <v>152.26629</v>
      </c>
    </row>
    <row r="80" spans="1:3" customFormat="1" ht="15" customHeight="1">
      <c r="A80" s="94"/>
      <c r="B80" s="167" t="s">
        <v>278</v>
      </c>
      <c r="C80" s="168"/>
    </row>
    <row r="81" spans="1:3" customFormat="1" ht="15" customHeight="1">
      <c r="A81" s="94"/>
      <c r="B81" s="169" t="s">
        <v>263</v>
      </c>
      <c r="C81" s="170">
        <v>204.53789999999998</v>
      </c>
    </row>
    <row r="82" spans="1:3" customFormat="1" ht="15" customHeight="1">
      <c r="A82" s="94"/>
      <c r="B82" s="171" t="s">
        <v>170</v>
      </c>
      <c r="C82" s="168"/>
    </row>
    <row r="83" spans="1:3" customFormat="1" ht="15" customHeight="1">
      <c r="A83" s="94"/>
      <c r="B83" s="173" t="s">
        <v>190</v>
      </c>
      <c r="C83" s="174">
        <v>4.5040000000000004</v>
      </c>
    </row>
    <row r="84" spans="1:3" customFormat="1" ht="15" customHeight="1">
      <c r="A84" s="94"/>
      <c r="B84" s="173" t="s">
        <v>191</v>
      </c>
      <c r="C84" s="174">
        <v>179.2029</v>
      </c>
    </row>
    <row r="85" spans="1:3" customFormat="1" ht="15" customHeight="1" thickBot="1">
      <c r="A85" s="94"/>
      <c r="B85" s="178" t="s">
        <v>192</v>
      </c>
      <c r="C85" s="179">
        <v>20.831</v>
      </c>
    </row>
    <row r="86" spans="1:3" s="112" customFormat="1" ht="15" customHeight="1">
      <c r="A86" s="111"/>
      <c r="B86" s="167" t="s">
        <v>265</v>
      </c>
      <c r="C86" s="168"/>
    </row>
    <row r="87" spans="1:3" customFormat="1" ht="15" customHeight="1">
      <c r="A87" s="94"/>
      <c r="B87" s="169" t="s">
        <v>276</v>
      </c>
      <c r="C87" s="170">
        <v>1.7170000000000001</v>
      </c>
    </row>
    <row r="88" spans="1:3" customFormat="1" ht="15" customHeight="1" thickBot="1">
      <c r="A88" s="94"/>
      <c r="B88" s="173" t="s">
        <v>200</v>
      </c>
      <c r="C88" s="174">
        <v>1.7170000000000001</v>
      </c>
    </row>
    <row r="89" spans="1:3" customFormat="1" ht="15" customHeight="1" thickBot="1">
      <c r="A89" s="94"/>
      <c r="B89" s="121" t="s">
        <v>279</v>
      </c>
      <c r="C89" s="114">
        <v>206.25489999999999</v>
      </c>
    </row>
    <row r="90" spans="1:3" customFormat="1" ht="15" customHeight="1" thickBot="1">
      <c r="A90" s="94"/>
      <c r="B90" s="116" t="s">
        <v>280</v>
      </c>
      <c r="C90" s="117">
        <v>358.52118999999999</v>
      </c>
    </row>
    <row r="91" spans="1:3" customFormat="1" ht="15" customHeight="1" thickTop="1" thickBot="1">
      <c r="A91" s="94"/>
      <c r="B91" s="116" t="s">
        <v>281</v>
      </c>
      <c r="C91" s="117">
        <v>358.52118999999999</v>
      </c>
    </row>
    <row r="92" spans="1:3" ht="15" customHeight="1" thickTop="1">
      <c r="B92" s="79"/>
      <c r="C92" s="79"/>
    </row>
    <row r="93" spans="1:3" ht="15" customHeight="1">
      <c r="A93" s="94"/>
      <c r="B93" s="79"/>
      <c r="C93" s="79"/>
    </row>
    <row r="94" spans="1:3" ht="15" customHeight="1" thickBot="1">
      <c r="B94" s="79"/>
      <c r="C94" s="79"/>
    </row>
    <row r="95" spans="1:3" ht="15" customHeight="1" thickBot="1">
      <c r="B95" s="98" t="s">
        <v>282</v>
      </c>
      <c r="C95" s="99"/>
    </row>
    <row r="96" spans="1:3" ht="15" customHeight="1">
      <c r="B96" s="195" t="s">
        <v>283</v>
      </c>
      <c r="C96" s="196"/>
    </row>
    <row r="97" spans="2:3" ht="15" customHeight="1">
      <c r="B97" s="198" t="s">
        <v>284</v>
      </c>
      <c r="C97" s="174">
        <v>2.0579999999999998</v>
      </c>
    </row>
    <row r="98" spans="2:3" ht="15" customHeight="1" thickBot="1">
      <c r="B98" s="124" t="s">
        <v>259</v>
      </c>
      <c r="C98" s="122">
        <v>2.0579999999999998</v>
      </c>
    </row>
    <row r="99" spans="2:3" ht="15" customHeight="1" thickBot="1">
      <c r="B99" s="104" t="s">
        <v>285</v>
      </c>
      <c r="C99" s="105">
        <v>2.0579999999999998</v>
      </c>
    </row>
    <row r="100" spans="2:3" ht="15" customHeight="1" thickTop="1" thickBot="1">
      <c r="B100" s="79"/>
      <c r="C100" s="79"/>
    </row>
    <row r="101" spans="2:3" ht="15" customHeight="1">
      <c r="B101" s="98" t="s">
        <v>286</v>
      </c>
      <c r="C101" s="99"/>
    </row>
    <row r="102" spans="2:3" ht="15" customHeight="1">
      <c r="B102" s="107" t="s">
        <v>287</v>
      </c>
      <c r="C102" s="108"/>
    </row>
    <row r="103" spans="2:3" ht="15" customHeight="1">
      <c r="B103" s="123" t="s">
        <v>288</v>
      </c>
      <c r="C103" s="102" t="s">
        <v>251</v>
      </c>
    </row>
    <row r="104" spans="2:3" ht="15" customHeight="1">
      <c r="B104" s="123" t="s">
        <v>289</v>
      </c>
      <c r="C104" s="102" t="s">
        <v>251</v>
      </c>
    </row>
    <row r="105" spans="2:3" ht="15" customHeight="1" thickBot="1">
      <c r="B105" s="124" t="s">
        <v>258</v>
      </c>
      <c r="C105" s="122">
        <v>0</v>
      </c>
    </row>
    <row r="106" spans="2:3" ht="15" customHeight="1">
      <c r="B106" s="107" t="s">
        <v>290</v>
      </c>
      <c r="C106" s="108"/>
    </row>
    <row r="107" spans="2:3" ht="15" customHeight="1">
      <c r="B107" s="123" t="s">
        <v>291</v>
      </c>
      <c r="C107" s="102">
        <v>0</v>
      </c>
    </row>
    <row r="108" spans="2:3" ht="15" customHeight="1">
      <c r="B108" s="123" t="s">
        <v>292</v>
      </c>
      <c r="C108" s="102">
        <v>0</v>
      </c>
    </row>
    <row r="109" spans="2:3" ht="15" customHeight="1" thickBot="1">
      <c r="B109" s="124" t="s">
        <v>259</v>
      </c>
      <c r="C109" s="122">
        <v>0</v>
      </c>
    </row>
    <row r="110" spans="2:3" ht="15" customHeight="1" thickBot="1">
      <c r="B110" s="126" t="s">
        <v>293</v>
      </c>
      <c r="C110" s="146">
        <v>0</v>
      </c>
    </row>
    <row r="111" spans="2:3" ht="15" customHeight="1" thickTop="1" thickBot="1"/>
    <row r="112" spans="2:3" ht="15" customHeight="1" thickBot="1">
      <c r="B112" s="98" t="s">
        <v>294</v>
      </c>
      <c r="C112" s="99"/>
    </row>
    <row r="113" spans="1:3" customFormat="1" ht="15" customHeight="1" thickBot="1">
      <c r="A113" s="79"/>
      <c r="B113" s="128" t="s">
        <v>295</v>
      </c>
      <c r="C113" s="129">
        <v>0</v>
      </c>
    </row>
    <row r="114" spans="1:3" customFormat="1" ht="15" customHeight="1">
      <c r="A114" s="79"/>
      <c r="B114" s="184" t="s">
        <v>262</v>
      </c>
      <c r="C114" s="185"/>
    </row>
    <row r="115" spans="1:3" customFormat="1" ht="15" customHeight="1">
      <c r="A115" s="79"/>
      <c r="B115" s="186" t="s">
        <v>296</v>
      </c>
      <c r="C115" s="187">
        <v>4.4901552000000002</v>
      </c>
    </row>
    <row r="116" spans="1:3" customFormat="1" ht="15" customHeight="1">
      <c r="A116" s="79"/>
      <c r="B116" s="188" t="s">
        <v>297</v>
      </c>
      <c r="C116" s="189">
        <v>0</v>
      </c>
    </row>
    <row r="117" spans="1:3" customFormat="1" ht="15" customHeight="1">
      <c r="A117" s="79"/>
      <c r="B117" s="190"/>
      <c r="C117" s="191"/>
    </row>
    <row r="118" spans="1:3" customFormat="1" ht="15" customHeight="1">
      <c r="A118" s="79"/>
      <c r="B118" s="188" t="s">
        <v>178</v>
      </c>
      <c r="C118" s="189">
        <v>0.28100000000000003</v>
      </c>
    </row>
    <row r="119" spans="1:3" customFormat="1" ht="15" customHeight="1">
      <c r="A119" s="79"/>
      <c r="B119" s="190"/>
      <c r="C119" s="191"/>
    </row>
    <row r="120" spans="1:3" customFormat="1" ht="15" customHeight="1">
      <c r="A120" s="79"/>
      <c r="B120" s="190"/>
      <c r="C120" s="191"/>
    </row>
    <row r="121" spans="1:3" customFormat="1" ht="15" customHeight="1">
      <c r="A121" s="94"/>
      <c r="B121" s="190" t="s">
        <v>203</v>
      </c>
      <c r="C121" s="191">
        <v>0.28100000000000003</v>
      </c>
    </row>
    <row r="122" spans="1:3" customFormat="1" ht="15" customHeight="1">
      <c r="A122" s="79"/>
      <c r="B122" s="188" t="s">
        <v>104</v>
      </c>
      <c r="C122" s="189">
        <v>0.3372</v>
      </c>
    </row>
    <row r="123" spans="1:3" customFormat="1" ht="15" customHeight="1">
      <c r="A123" s="79"/>
      <c r="B123" s="190" t="s">
        <v>204</v>
      </c>
      <c r="C123" s="191">
        <v>0.3372</v>
      </c>
    </row>
    <row r="124" spans="1:3" customFormat="1" ht="15" customHeight="1">
      <c r="A124" s="79"/>
      <c r="B124" s="190"/>
      <c r="C124" s="191"/>
    </row>
    <row r="125" spans="1:3" customFormat="1" ht="15" customHeight="1">
      <c r="A125" s="79"/>
      <c r="B125" s="188" t="s">
        <v>165</v>
      </c>
      <c r="C125" s="189">
        <v>0.1686</v>
      </c>
    </row>
    <row r="126" spans="1:3" customFormat="1" ht="15" customHeight="1">
      <c r="A126" s="79"/>
      <c r="B126" s="190" t="s">
        <v>205</v>
      </c>
      <c r="C126" s="191">
        <v>0.1686</v>
      </c>
    </row>
    <row r="127" spans="1:3" customFormat="1" ht="15" customHeight="1">
      <c r="A127" s="79"/>
      <c r="B127" s="188" t="s">
        <v>206</v>
      </c>
      <c r="C127" s="189">
        <v>0.16275519999999999</v>
      </c>
    </row>
    <row r="128" spans="1:3" customFormat="1" ht="15" customHeight="1">
      <c r="A128" s="79"/>
      <c r="B128" s="190"/>
      <c r="C128" s="191"/>
    </row>
    <row r="129" spans="1:3" customFormat="1" ht="15" customHeight="1">
      <c r="A129" s="79"/>
      <c r="B129" s="190" t="s">
        <v>207</v>
      </c>
      <c r="C129" s="191">
        <v>0.16275519999999999</v>
      </c>
    </row>
    <row r="130" spans="1:3" customFormat="1" ht="15" customHeight="1">
      <c r="A130" s="79"/>
      <c r="B130" s="188" t="s">
        <v>208</v>
      </c>
      <c r="C130" s="189">
        <v>3.5406</v>
      </c>
    </row>
    <row r="131" spans="1:3" customFormat="1" ht="15" customHeight="1">
      <c r="A131" s="79"/>
      <c r="B131" s="190"/>
      <c r="C131" s="191"/>
    </row>
    <row r="132" spans="1:3" customFormat="1" ht="15" customHeight="1">
      <c r="A132" s="79"/>
      <c r="B132" s="190" t="s">
        <v>209</v>
      </c>
      <c r="C132" s="191">
        <v>3.5406</v>
      </c>
    </row>
    <row r="133" spans="1:3" customFormat="1" ht="15" customHeight="1">
      <c r="A133" s="79"/>
      <c r="B133" s="188"/>
      <c r="C133" s="189"/>
    </row>
    <row r="134" spans="1:3" customFormat="1" ht="15" customHeight="1">
      <c r="A134" s="79"/>
      <c r="B134" s="190"/>
      <c r="C134" s="191"/>
    </row>
    <row r="135" spans="1:3" customFormat="1" ht="15" customHeight="1">
      <c r="A135" s="79"/>
      <c r="B135" s="188"/>
      <c r="C135" s="189"/>
    </row>
    <row r="136" spans="1:3" customFormat="1" ht="15" customHeight="1" thickBot="1">
      <c r="A136" s="79"/>
      <c r="B136" s="190"/>
      <c r="C136" s="191"/>
    </row>
    <row r="137" spans="1:3" customFormat="1" ht="15" customHeight="1">
      <c r="A137" s="79"/>
      <c r="B137" s="184" t="s">
        <v>262</v>
      </c>
      <c r="C137" s="185"/>
    </row>
    <row r="138" spans="1:3" customFormat="1" ht="15" customHeight="1">
      <c r="A138" s="79"/>
      <c r="B138" s="186" t="s">
        <v>298</v>
      </c>
      <c r="C138" s="187">
        <v>0.22450776000000003</v>
      </c>
    </row>
    <row r="139" spans="1:3" customFormat="1" ht="15" customHeight="1" thickBot="1">
      <c r="A139" s="79"/>
      <c r="B139" s="190" t="s">
        <v>200</v>
      </c>
      <c r="C139" s="192">
        <v>0.22450776000000003</v>
      </c>
    </row>
    <row r="140" spans="1:3" customFormat="1" ht="15" customHeight="1" thickBot="1">
      <c r="A140" s="79"/>
      <c r="B140" s="128" t="s">
        <v>299</v>
      </c>
      <c r="C140" s="114">
        <v>4.7146629600000001</v>
      </c>
    </row>
    <row r="141" spans="1:3" customFormat="1" ht="15" customHeight="1">
      <c r="A141" s="79"/>
      <c r="B141" s="195" t="s">
        <v>262</v>
      </c>
      <c r="C141" s="196"/>
    </row>
    <row r="142" spans="1:3" customFormat="1" ht="15" customHeight="1">
      <c r="A142" s="79"/>
      <c r="B142" s="169" t="s">
        <v>300</v>
      </c>
      <c r="C142" s="170">
        <v>8</v>
      </c>
    </row>
    <row r="143" spans="1:3" customFormat="1" ht="15" customHeight="1" thickBot="1">
      <c r="A143" s="79"/>
      <c r="B143" s="197" t="s">
        <v>239</v>
      </c>
      <c r="C143" s="174">
        <v>8</v>
      </c>
    </row>
    <row r="144" spans="1:3" customFormat="1" ht="15" customHeight="1" thickBot="1">
      <c r="A144" s="79"/>
      <c r="B144" s="121" t="s">
        <v>301</v>
      </c>
      <c r="C144" s="114">
        <v>12.71466296</v>
      </c>
    </row>
    <row r="145" spans="1:3" customFormat="1" ht="15" customHeight="1">
      <c r="A145" s="79"/>
      <c r="B145" s="167" t="s">
        <v>278</v>
      </c>
      <c r="C145" s="168"/>
    </row>
    <row r="146" spans="1:3" customFormat="1" ht="15" customHeight="1">
      <c r="A146" s="79"/>
      <c r="B146" s="193" t="s">
        <v>302</v>
      </c>
      <c r="C146" s="170">
        <v>8.0928000000000004</v>
      </c>
    </row>
    <row r="147" spans="1:3" customFormat="1" ht="15" customHeight="1">
      <c r="A147" s="79"/>
      <c r="B147" s="171" t="s">
        <v>208</v>
      </c>
      <c r="C147" s="172"/>
    </row>
    <row r="148" spans="1:3" customFormat="1" ht="15" customHeight="1" thickBot="1">
      <c r="A148" s="79"/>
      <c r="B148" s="194" t="s">
        <v>210</v>
      </c>
      <c r="C148" s="179">
        <v>8.0928000000000004</v>
      </c>
    </row>
    <row r="149" spans="1:3" customFormat="1" ht="15" customHeight="1">
      <c r="A149" s="79"/>
      <c r="B149" s="195" t="s">
        <v>303</v>
      </c>
      <c r="C149" s="196"/>
    </row>
    <row r="150" spans="1:3" customFormat="1" ht="15" customHeight="1">
      <c r="A150" s="79"/>
      <c r="B150" s="169" t="s">
        <v>298</v>
      </c>
      <c r="C150" s="170">
        <v>0.40464000000000006</v>
      </c>
    </row>
    <row r="151" spans="1:3" customFormat="1" ht="15" customHeight="1" thickBot="1">
      <c r="A151" s="79"/>
      <c r="B151" s="197" t="s">
        <v>200</v>
      </c>
      <c r="C151" s="179">
        <v>0.40464000000000006</v>
      </c>
    </row>
    <row r="152" spans="1:3" customFormat="1" ht="15" customHeight="1" thickBot="1">
      <c r="A152" s="79"/>
      <c r="B152" s="121" t="s">
        <v>304</v>
      </c>
      <c r="C152" s="114">
        <v>8.497440000000001</v>
      </c>
    </row>
    <row r="153" spans="1:3" customFormat="1" ht="15" customHeight="1" thickBot="1">
      <c r="A153" s="79"/>
      <c r="B153" s="126" t="s">
        <v>305</v>
      </c>
      <c r="C153" s="119">
        <v>21.212102960000003</v>
      </c>
    </row>
    <row r="154" spans="1:3" customFormat="1" ht="15" customHeight="1" thickTop="1" thickBot="1">
      <c r="A154" s="79"/>
      <c r="B154" s="126" t="s">
        <v>306</v>
      </c>
      <c r="C154" s="119">
        <v>21.212102960000003</v>
      </c>
    </row>
    <row r="155" spans="1:3" customFormat="1" ht="15" customHeight="1" thickTop="1" thickBot="1">
      <c r="A155" s="79"/>
      <c r="B155" s="130"/>
      <c r="C155" s="125"/>
    </row>
    <row r="156" spans="1:3" customFormat="1" ht="15" customHeight="1" thickBot="1">
      <c r="A156" s="79"/>
      <c r="B156" s="121" t="s">
        <v>307</v>
      </c>
      <c r="C156" s="114" t="s">
        <v>8</v>
      </c>
    </row>
    <row r="157" spans="1:3" customFormat="1" ht="15" customHeight="1">
      <c r="A157" s="79"/>
      <c r="B157" s="138" t="s">
        <v>308</v>
      </c>
      <c r="C157" s="102" t="s">
        <v>251</v>
      </c>
    </row>
    <row r="158" spans="1:3" customFormat="1" ht="15" customHeight="1">
      <c r="A158" s="79"/>
      <c r="B158" s="139" t="s">
        <v>309</v>
      </c>
      <c r="C158" s="102">
        <v>314.09667675999998</v>
      </c>
    </row>
    <row r="159" spans="1:3" customFormat="1" ht="15" customHeight="1">
      <c r="A159" s="79"/>
      <c r="B159" s="139" t="s">
        <v>310</v>
      </c>
      <c r="C159" s="102">
        <v>215.94546800000001</v>
      </c>
    </row>
    <row r="160" spans="1:3" customFormat="1" ht="15" customHeight="1" thickBot="1">
      <c r="A160" s="79"/>
      <c r="B160" s="140" t="s">
        <v>311</v>
      </c>
      <c r="C160" s="122">
        <v>530.04214475999993</v>
      </c>
    </row>
    <row r="161" spans="1:3" customFormat="1" ht="15" customHeight="1" thickBot="1">
      <c r="A161" s="79"/>
      <c r="B161" s="131"/>
      <c r="C161" s="127"/>
    </row>
    <row r="162" spans="1:3" customFormat="1" ht="15" customHeight="1" thickBot="1">
      <c r="A162" s="79"/>
      <c r="B162" s="121" t="s">
        <v>312</v>
      </c>
      <c r="C162" s="114" t="s">
        <v>8</v>
      </c>
    </row>
    <row r="163" spans="1:3" customFormat="1" ht="15" customHeight="1">
      <c r="A163" s="79"/>
      <c r="B163" s="138" t="s">
        <v>313</v>
      </c>
      <c r="C163" s="132" t="s">
        <v>251</v>
      </c>
    </row>
    <row r="164" spans="1:3" customFormat="1" ht="15" customHeight="1">
      <c r="A164" s="94"/>
      <c r="B164" s="139" t="s">
        <v>314</v>
      </c>
      <c r="C164" s="102">
        <v>1963.2431122783771</v>
      </c>
    </row>
    <row r="165" spans="1:3" customFormat="1" ht="15" customHeight="1">
      <c r="A165" s="94"/>
      <c r="B165" s="139" t="s">
        <v>315</v>
      </c>
      <c r="C165" s="102">
        <v>300.25576746399997</v>
      </c>
    </row>
    <row r="166" spans="1:3" customFormat="1" ht="15" customHeight="1" thickBot="1">
      <c r="A166" s="94"/>
      <c r="B166" s="140" t="s">
        <v>316</v>
      </c>
      <c r="C166" s="122">
        <v>2263.4988797423771</v>
      </c>
    </row>
    <row r="167" spans="1:3" customFormat="1" ht="15" customHeight="1">
      <c r="A167" s="94"/>
      <c r="B167" s="138" t="s">
        <v>317</v>
      </c>
      <c r="C167" s="102" t="s">
        <v>251</v>
      </c>
    </row>
    <row r="168" spans="1:3" customFormat="1" ht="15" customHeight="1">
      <c r="A168" s="79"/>
      <c r="B168" s="139" t="s">
        <v>318</v>
      </c>
      <c r="C168" s="102" t="s">
        <v>251</v>
      </c>
    </row>
    <row r="169" spans="1:3" customFormat="1" ht="15" customHeight="1">
      <c r="A169" s="94"/>
      <c r="B169" s="139" t="s">
        <v>319</v>
      </c>
      <c r="C169" s="102" t="s">
        <v>251</v>
      </c>
    </row>
    <row r="170" spans="1:3" customFormat="1" ht="15" customHeight="1" thickBot="1">
      <c r="A170" s="94"/>
      <c r="B170" s="124" t="s">
        <v>320</v>
      </c>
      <c r="C170" s="122" t="s">
        <v>251</v>
      </c>
    </row>
    <row r="171" spans="1:3" customFormat="1" ht="15" customHeight="1">
      <c r="A171" s="94"/>
      <c r="B171" s="138" t="s">
        <v>321</v>
      </c>
      <c r="C171" s="102" t="s">
        <v>251</v>
      </c>
    </row>
    <row r="172" spans="1:3" customFormat="1" ht="15" customHeight="1">
      <c r="A172" s="94"/>
      <c r="B172" s="139" t="s">
        <v>322</v>
      </c>
      <c r="C172" s="102">
        <v>1963.2431122783771</v>
      </c>
    </row>
    <row r="173" spans="1:3" customFormat="1" ht="15" customHeight="1" thickBot="1">
      <c r="A173" s="94"/>
      <c r="B173" s="141" t="s">
        <v>323</v>
      </c>
      <c r="C173" s="102">
        <v>300.25576746399997</v>
      </c>
    </row>
    <row r="174" spans="1:3" customFormat="1" ht="15" customHeight="1" thickBot="1">
      <c r="A174" s="94"/>
      <c r="B174" s="142" t="s">
        <v>324</v>
      </c>
      <c r="C174" s="119">
        <v>2263.4988797423771</v>
      </c>
    </row>
    <row r="175" spans="1:3" customFormat="1" ht="15" customHeight="1" thickTop="1">
      <c r="A175" s="94"/>
      <c r="B175" s="84"/>
      <c r="C175" s="127"/>
    </row>
    <row r="176" spans="1:3" customFormat="1" ht="15" customHeight="1">
      <c r="A176" s="79"/>
      <c r="B176" s="84"/>
      <c r="C176" s="101"/>
    </row>
    <row r="177" spans="1:4" customFormat="1" ht="15" customHeight="1" thickBot="1">
      <c r="A177" s="79"/>
      <c r="B177" s="133"/>
      <c r="C177" s="101"/>
    </row>
    <row r="178" spans="1:4" customFormat="1" ht="15" customHeight="1" thickBot="1">
      <c r="A178" s="79"/>
      <c r="B178" s="143" t="s">
        <v>325</v>
      </c>
      <c r="C178" s="145"/>
    </row>
    <row r="179" spans="1:4" customFormat="1" ht="15" customHeight="1">
      <c r="A179" s="79"/>
      <c r="B179" s="134" t="s">
        <v>326</v>
      </c>
      <c r="C179" s="145"/>
    </row>
    <row r="180" spans="1:4" customFormat="1" ht="15" customHeight="1" thickBot="1">
      <c r="A180" s="79"/>
      <c r="B180" s="120" t="s">
        <v>327</v>
      </c>
      <c r="C180" s="145"/>
    </row>
    <row r="181" spans="1:4" customFormat="1" ht="15" customHeight="1">
      <c r="A181" s="79"/>
      <c r="B181" s="134" t="s">
        <v>328</v>
      </c>
      <c r="C181" s="145"/>
    </row>
    <row r="182" spans="1:4" customFormat="1" ht="15" customHeight="1" thickBot="1">
      <c r="A182" s="79"/>
      <c r="B182" s="120" t="s">
        <v>327</v>
      </c>
      <c r="C182" s="101"/>
    </row>
    <row r="183" spans="1:4" customFormat="1" ht="15" customHeight="1">
      <c r="A183" s="79"/>
      <c r="B183" s="134" t="s">
        <v>329</v>
      </c>
      <c r="C183" s="127"/>
    </row>
    <row r="184" spans="1:4" customFormat="1" ht="15" customHeight="1" thickBot="1">
      <c r="A184" s="79"/>
      <c r="B184" s="120" t="s">
        <v>327</v>
      </c>
      <c r="C184" s="127"/>
    </row>
    <row r="185" spans="1:4" customFormat="1" ht="15" customHeight="1">
      <c r="A185" s="79"/>
      <c r="B185" s="134" t="s">
        <v>330</v>
      </c>
      <c r="C185" s="127"/>
      <c r="D185" s="145"/>
    </row>
    <row r="186" spans="1:4" customFormat="1" ht="15" customHeight="1" thickBot="1">
      <c r="A186" s="94"/>
      <c r="B186" s="120" t="s">
        <v>327</v>
      </c>
      <c r="C186" s="127"/>
      <c r="D186" s="145"/>
    </row>
    <row r="187" spans="1:4" customFormat="1" ht="15" customHeight="1">
      <c r="A187" s="94"/>
      <c r="B187" s="79"/>
      <c r="C187" s="127"/>
      <c r="D187" s="145"/>
    </row>
    <row r="188" spans="1:4" customFormat="1" ht="15" customHeight="1">
      <c r="A188" s="94"/>
      <c r="B188" s="135"/>
      <c r="C188" s="127"/>
      <c r="D188" s="145"/>
    </row>
    <row r="189" spans="1:4" customFormat="1" ht="15" customHeight="1">
      <c r="A189" s="94"/>
      <c r="B189" s="136"/>
      <c r="C189" s="127"/>
      <c r="D189" s="79"/>
    </row>
    <row r="190" spans="1:4" customFormat="1" ht="15" customHeight="1">
      <c r="A190" s="79"/>
      <c r="B190" s="79" t="s">
        <v>331</v>
      </c>
      <c r="C190" s="127"/>
      <c r="D190" s="79"/>
    </row>
    <row r="191" spans="1:4" customFormat="1" ht="15" customHeight="1">
      <c r="A191" s="79"/>
      <c r="B191" s="79" t="s">
        <v>332</v>
      </c>
      <c r="C191" s="127"/>
      <c r="D191" s="79"/>
    </row>
    <row r="192" spans="1:4" customFormat="1" ht="15" customHeight="1">
      <c r="A192" s="79"/>
      <c r="B192" s="79" t="s">
        <v>333</v>
      </c>
      <c r="C192" s="127"/>
      <c r="D192" s="79"/>
    </row>
    <row r="193" spans="1:4" customFormat="1" ht="15" customHeight="1">
      <c r="A193" s="79"/>
      <c r="B193" s="97"/>
      <c r="C193" s="127"/>
      <c r="D193" s="79"/>
    </row>
    <row r="194" spans="1:4" customFormat="1" ht="15" customHeight="1">
      <c r="A194" s="79"/>
      <c r="B194" s="137"/>
      <c r="C194" s="127"/>
      <c r="D194" s="79"/>
    </row>
    <row r="195" spans="1:4" customFormat="1" ht="15" customHeight="1">
      <c r="A195" s="79"/>
      <c r="B195" s="137"/>
      <c r="C195" s="127"/>
      <c r="D195" s="79"/>
    </row>
    <row r="196" spans="1:4" customFormat="1" ht="15" customHeight="1">
      <c r="A196" s="79"/>
      <c r="B196" s="137"/>
      <c r="C196" s="127"/>
      <c r="D196" s="79"/>
    </row>
    <row r="197" spans="1:4" customFormat="1" ht="15" customHeight="1">
      <c r="A197" s="79"/>
      <c r="B197" s="137"/>
      <c r="C197" s="127"/>
      <c r="D197" s="79"/>
    </row>
    <row r="198" spans="1:4" customFormat="1" ht="15" customHeight="1">
      <c r="A198" s="79"/>
      <c r="B198" s="97"/>
      <c r="C198" s="127"/>
      <c r="D198" s="79"/>
    </row>
    <row r="199" spans="1:4" customFormat="1" ht="15" customHeight="1">
      <c r="A199" s="79"/>
      <c r="B199" s="97"/>
      <c r="C199" s="127"/>
      <c r="D199" s="79"/>
    </row>
    <row r="201" spans="1:4" customFormat="1" ht="15" customHeight="1">
      <c r="A201" s="79"/>
      <c r="B201" s="97"/>
      <c r="C201" s="127"/>
    </row>
    <row r="202" spans="1:4" customFormat="1" ht="15" customHeight="1">
      <c r="A202" s="79"/>
      <c r="B202" s="97"/>
      <c r="C202" s="127"/>
    </row>
    <row r="203" spans="1:4" customFormat="1" ht="15" customHeight="1">
      <c r="A203" s="79"/>
      <c r="B203" s="97"/>
      <c r="C203" s="127"/>
    </row>
    <row r="204" spans="1:4" customFormat="1" ht="15" customHeight="1">
      <c r="A204" s="79"/>
      <c r="B204" s="97"/>
      <c r="C204" s="127"/>
    </row>
  </sheetData>
  <mergeCells count="1">
    <mergeCell ref="B3:B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A259B819E3464CB1A1AFB8CEC11917" ma:contentTypeVersion="9" ma:contentTypeDescription="Create a new document." ma:contentTypeScope="" ma:versionID="3062769e911a730a116672057cb16d23">
  <xsd:schema xmlns:xsd="http://www.w3.org/2001/XMLSchema" xmlns:xs="http://www.w3.org/2001/XMLSchema" xmlns:p="http://schemas.microsoft.com/office/2006/metadata/properties" xmlns:ns3="9dd3b423-99da-4579-b1f9-c1b9d8af20fb" targetNamespace="http://schemas.microsoft.com/office/2006/metadata/properties" ma:root="true" ma:fieldsID="0b08fef3987c92d454bcb700e3ab94de" ns3:_="">
    <xsd:import namespace="9dd3b423-99da-4579-b1f9-c1b9d8af20f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d3b423-99da-4579-b1f9-c1b9d8af20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C7C0559-580F-4663-9263-AAF2572B1D32}">
  <ds:schemaRefs>
    <ds:schemaRef ds:uri="http://schemas.microsoft.com/sharepoint/v3/contenttype/forms"/>
  </ds:schemaRefs>
</ds:datastoreItem>
</file>

<file path=customXml/itemProps2.xml><?xml version="1.0" encoding="utf-8"?>
<ds:datastoreItem xmlns:ds="http://schemas.openxmlformats.org/officeDocument/2006/customXml" ds:itemID="{0103117F-5D8E-43FB-9E92-3A3BB3F418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d3b423-99da-4579-b1f9-c1b9d8af20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59AFEA-67AA-4CD3-A865-530EB0820BA2}">
  <ds:schemaRefs>
    <ds:schemaRef ds:uri="9dd3b423-99da-4579-b1f9-c1b9d8af20fb"/>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3.1 WG CTs</vt:lpstr>
      <vt:lpstr>3.3 (a) Cash Grant</vt:lpstr>
      <vt:lpstr>3.3 (b) Control Totals</vt:lpstr>
      <vt:lpstr>3.4 (a) BarnettResource Changes</vt:lpstr>
      <vt:lpstr>3.4 (b) Barnett Capital Changes</vt:lpstr>
      <vt:lpstr>3.5 WG Trends</vt:lpstr>
      <vt:lpstr>BGT</vt:lpstr>
      <vt:lpstr>'3.5 WG Trends'!_ftn1</vt:lpstr>
      <vt:lpstr>'3.5 WG Trends'!_ftn2</vt:lpstr>
      <vt:lpstr>'3.5 WG Trends'!_ftn3</vt:lpstr>
      <vt:lpstr>'3.5 WG Trends'!_ftnref3</vt:lpstr>
      <vt:lpstr>'3.1 WG CTs'!Print_Area</vt:lpstr>
      <vt:lpstr>'3.3 (a) Cash Grant'!Print_Area</vt:lpstr>
      <vt:lpstr>'3.3 (b) Control Totals'!Print_Area</vt:lpstr>
      <vt:lpstr>'3.5 WG Trends'!Print_Area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WG Core Tables for SE 20-21 Memoranda.xlsx</dc:title>
  <dc:subject/>
  <dc:creator>HONEYSETT, Larry</dc:creator>
  <cp:keywords/>
  <dc:description/>
  <cp:lastModifiedBy>Williams, Mark (Fin Sel Hse)</cp:lastModifiedBy>
  <cp:revision/>
  <dcterms:created xsi:type="dcterms:W3CDTF">2019-11-04T15:18:51Z</dcterms:created>
  <dcterms:modified xsi:type="dcterms:W3CDTF">2021-02-22T15:07:41Z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8f77787-5df4-43b6-a2a8-8d8b678a318b_Enabled">
    <vt:lpwstr>True</vt:lpwstr>
  </property>
  <property fmtid="{D5CDD505-2E9C-101B-9397-08002B2CF9AE}" pid="3" name="MSIP_Label_a8f77787-5df4-43b6-a2a8-8d8b678a318b_SiteId">
    <vt:lpwstr>1ce6dd9e-b337-4088-be5e-8dbbec04b34a</vt:lpwstr>
  </property>
  <property fmtid="{D5CDD505-2E9C-101B-9397-08002B2CF9AE}" pid="4" name="MSIP_Label_a8f77787-5df4-43b6-a2a8-8d8b678a318b_Owner">
    <vt:lpwstr>honeysettl@parliament.uk</vt:lpwstr>
  </property>
  <property fmtid="{D5CDD505-2E9C-101B-9397-08002B2CF9AE}" pid="5" name="MSIP_Label_a8f77787-5df4-43b6-a2a8-8d8b678a318b_SetDate">
    <vt:lpwstr>2019-11-04T15:20:40.1942291Z</vt:lpwstr>
  </property>
  <property fmtid="{D5CDD505-2E9C-101B-9397-08002B2CF9AE}" pid="6" name="MSIP_Label_a8f77787-5df4-43b6-a2a8-8d8b678a318b_Name">
    <vt:lpwstr>Unrestricted</vt:lpwstr>
  </property>
  <property fmtid="{D5CDD505-2E9C-101B-9397-08002B2CF9AE}" pid="7" name="MSIP_Label_a8f77787-5df4-43b6-a2a8-8d8b678a318b_Application">
    <vt:lpwstr>Microsoft Azure Information Protection</vt:lpwstr>
  </property>
  <property fmtid="{D5CDD505-2E9C-101B-9397-08002B2CF9AE}" pid="8" name="MSIP_Label_a8f77787-5df4-43b6-a2a8-8d8b678a318b_ActionId">
    <vt:lpwstr>c40d649c-38ec-4f06-9eb5-18eaa26a0dd4</vt:lpwstr>
  </property>
  <property fmtid="{D5CDD505-2E9C-101B-9397-08002B2CF9AE}" pid="9" name="MSIP_Label_a8f77787-5df4-43b6-a2a8-8d8b678a318b_Extended_MSFT_Method">
    <vt:lpwstr>Automatic</vt:lpwstr>
  </property>
  <property fmtid="{D5CDD505-2E9C-101B-9397-08002B2CF9AE}" pid="10" name="Sensitivity">
    <vt:lpwstr>Unrestricted</vt:lpwstr>
  </property>
  <property fmtid="{D5CDD505-2E9C-101B-9397-08002B2CF9AE}" pid="11" name="ContentTypeId">
    <vt:lpwstr>0x0101009FA259B819E3464CB1A1AFB8CEC11917</vt:lpwstr>
  </property>
  <property fmtid="{D5CDD505-2E9C-101B-9397-08002B2CF9AE}" pid="12" name="HMT_DocumentType">
    <vt:lpwstr>6;#Other|c235b5c2-f697-427b-a70a-43d69599f998</vt:lpwstr>
  </property>
  <property fmtid="{D5CDD505-2E9C-101B-9397-08002B2CF9AE}" pid="13" name="HMT_Group">
    <vt:lpwstr>2;#Public Services|200a2968-f57d-4757-93d0-f532b12fee42</vt:lpwstr>
  </property>
  <property fmtid="{D5CDD505-2E9C-101B-9397-08002B2CF9AE}" pid="14" name="HMT_Category">
    <vt:lpwstr>8;#Policy Document Types|bd4325a7-7f6a-48f9-b0dc-cc3aef626e65</vt:lpwstr>
  </property>
  <property fmtid="{D5CDD505-2E9C-101B-9397-08002B2CF9AE}" pid="15" name="HMT_SubTeam">
    <vt:lpwstr/>
  </property>
  <property fmtid="{D5CDD505-2E9C-101B-9397-08002B2CF9AE}" pid="16" name="HMT_Classification">
    <vt:lpwstr>5;#Official|0c3401bb-744b-4660-997f-fc50d910db48</vt:lpwstr>
  </property>
  <property fmtid="{D5CDD505-2E9C-101B-9397-08002B2CF9AE}" pid="17" name="HMT_Review">
    <vt:bool>false</vt:bool>
  </property>
  <property fmtid="{D5CDD505-2E9C-101B-9397-08002B2CF9AE}" pid="18" name="HMT_Team">
    <vt:lpwstr>18;#Devolution|f07ba734-7a7d-4de7-b286-5fc2c2469000</vt:lpwstr>
  </property>
  <property fmtid="{D5CDD505-2E9C-101B-9397-08002B2CF9AE}" pid="19" name="_dlc_DocIdItemGuid">
    <vt:lpwstr>2f8208c7-7f61-421e-a314-b8d8396dcba2</vt:lpwstr>
  </property>
</Properties>
</file>