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clg-my.sharepoint.com/personal/amanda_turner_communities_gov_uk/Documents/Documents/DEHENNA/Box/09112022/"/>
    </mc:Choice>
  </mc:AlternateContent>
  <xr:revisionPtr revIDLastSave="17" documentId="8_{8F7097A5-BB11-4D41-9EE3-6844EFC27900}" xr6:coauthVersionLast="47" xr6:coauthVersionMax="47" xr10:uidLastSave="{D76D4300-66AB-4391-8301-487D3D8186A6}"/>
  <bookViews>
    <workbookView xWindow="-110" yWindow="-110" windowWidth="22780" windowHeight="14660" activeTab="4" xr2:uid="{E042F95B-5CE7-4413-8CB5-FA797ED7C8F4}"/>
  </bookViews>
  <sheets>
    <sheet name="Year-by-year Summary" sheetId="9" r:id="rId1"/>
    <sheet name="Future High Streets Fund" sheetId="13" r:id="rId2"/>
    <sheet name="Town Deals" sheetId="12" r:id="rId3"/>
    <sheet name="Levelling Up Fund" sheetId="14" r:id="rId4"/>
    <sheet name="Community Renewal Fund" sheetId="1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4" i="14" l="1"/>
  <c r="H17" i="14" s="1"/>
  <c r="I16" i="14"/>
  <c r="I15" i="14"/>
  <c r="I13" i="14"/>
  <c r="I12" i="14"/>
  <c r="I11" i="14"/>
  <c r="I10" i="14"/>
  <c r="I9" i="14"/>
  <c r="I8" i="14"/>
  <c r="I7" i="14"/>
  <c r="I6" i="14"/>
  <c r="I5" i="14"/>
  <c r="I4" i="14"/>
  <c r="I17" i="14" l="1"/>
  <c r="I14" i="14"/>
  <c r="E9" i="9" l="1"/>
  <c r="D9" i="9"/>
  <c r="I4" i="13"/>
  <c r="G17" i="11"/>
  <c r="G18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J12" i="12"/>
  <c r="I13" i="13"/>
  <c r="J11" i="12"/>
  <c r="I12" i="13"/>
  <c r="J10" i="12"/>
  <c r="I11" i="13"/>
  <c r="J9" i="12"/>
  <c r="I10" i="13"/>
  <c r="J8" i="12"/>
  <c r="I9" i="13"/>
  <c r="J7" i="12"/>
  <c r="I8" i="13"/>
  <c r="J5" i="12"/>
  <c r="I6" i="13"/>
  <c r="J6" i="12"/>
  <c r="I5" i="13"/>
  <c r="J4" i="12"/>
  <c r="I5" i="12"/>
  <c r="I6" i="12"/>
  <c r="I7" i="12"/>
  <c r="I8" i="12"/>
  <c r="I9" i="12"/>
  <c r="I10" i="12"/>
  <c r="I11" i="12"/>
  <c r="I12" i="12"/>
  <c r="I4" i="12"/>
  <c r="I7" i="13"/>
  <c r="F9" i="9"/>
  <c r="G9" i="9"/>
  <c r="C9" i="9"/>
  <c r="D8" i="9"/>
  <c r="E8" i="9"/>
  <c r="F8" i="9"/>
  <c r="G8" i="9"/>
  <c r="C8" i="9"/>
  <c r="H12" i="12"/>
  <c r="G12" i="12"/>
  <c r="F12" i="12"/>
  <c r="E12" i="12"/>
  <c r="D12" i="12"/>
  <c r="H11" i="12"/>
  <c r="G11" i="12"/>
  <c r="F11" i="12"/>
  <c r="E11" i="12"/>
  <c r="D11" i="12"/>
  <c r="H10" i="12"/>
  <c r="G10" i="12"/>
  <c r="F10" i="12"/>
  <c r="E10" i="12"/>
  <c r="D10" i="12"/>
  <c r="H9" i="12"/>
  <c r="G9" i="12"/>
  <c r="F9" i="12"/>
  <c r="E9" i="12"/>
  <c r="D9" i="12"/>
  <c r="H8" i="12"/>
  <c r="G8" i="12"/>
  <c r="F8" i="12"/>
  <c r="E8" i="12"/>
  <c r="D8" i="12"/>
  <c r="H7" i="12"/>
  <c r="G7" i="12"/>
  <c r="F7" i="12"/>
  <c r="E7" i="12"/>
  <c r="D7" i="12"/>
  <c r="H6" i="12"/>
  <c r="G6" i="12"/>
  <c r="F6" i="12"/>
  <c r="E6" i="12"/>
  <c r="D6" i="12"/>
  <c r="H5" i="12"/>
  <c r="G5" i="12"/>
  <c r="F5" i="12"/>
  <c r="E5" i="12"/>
  <c r="D5" i="12"/>
</calcChain>
</file>

<file path=xl/sharedStrings.xml><?xml version="1.0" encoding="utf-8"?>
<sst xmlns="http://schemas.openxmlformats.org/spreadsheetml/2006/main" count="133" uniqueCount="42">
  <si>
    <t>Financial year</t>
  </si>
  <si>
    <t>Community Ownership Fund</t>
  </si>
  <si>
    <t>Future High Streets Fund</t>
  </si>
  <si>
    <t>Towns Fund</t>
  </si>
  <si>
    <t>Levelling Up Fund</t>
  </si>
  <si>
    <t>Community Renewal Fund</t>
  </si>
  <si>
    <t>21/22</t>
  </si>
  <si>
    <t>22/23</t>
  </si>
  <si>
    <t>23/24</t>
  </si>
  <si>
    <t>24/25</t>
  </si>
  <si>
    <t>Total from 21/22 to 24/25</t>
  </si>
  <si>
    <t>Total per capita from 21/22 to 24/25</t>
  </si>
  <si>
    <t>Financial Year</t>
  </si>
  <si>
    <t>2021/22</t>
  </si>
  <si>
    <t>2022/23</t>
  </si>
  <si>
    <t>2023/24</t>
  </si>
  <si>
    <t>2024/25</t>
  </si>
  <si>
    <t>Total</t>
  </si>
  <si>
    <t>Total funding per capita</t>
  </si>
  <si>
    <t>Country</t>
  </si>
  <si>
    <t>Region</t>
  </si>
  <si>
    <t>Value</t>
  </si>
  <si>
    <t>England</t>
  </si>
  <si>
    <t>East</t>
  </si>
  <si>
    <t>East Midlands</t>
  </si>
  <si>
    <t>London</t>
  </si>
  <si>
    <t>North East</t>
  </si>
  <si>
    <t>North West</t>
  </si>
  <si>
    <t>South East</t>
  </si>
  <si>
    <t>South West</t>
  </si>
  <si>
    <t>West Midlands</t>
  </si>
  <si>
    <t>Yorkshire and The Humber</t>
  </si>
  <si>
    <t>Assumptions made are that annual allocations refer to actuals historically, i.e. 21/22, and budget allocations for 22/23 and 23/24. £5.5m was allocated in 20/21 = £830m total for programme</t>
  </si>
  <si>
    <t xml:space="preserve">Financial year </t>
  </si>
  <si>
    <t xml:space="preserve">25/26 </t>
  </si>
  <si>
    <t>East of England</t>
  </si>
  <si>
    <t xml:space="preserve">North West </t>
  </si>
  <si>
    <t xml:space="preserve">*Regional funding totals are indicative and based on the proportion of deals per region. DLUHC has offered deals to 101 towns, which totals up to £2.35bn of funding based on current spend forecasts from towns. </t>
  </si>
  <si>
    <t>Northern Ireland</t>
  </si>
  <si>
    <t>Scotland</t>
  </si>
  <si>
    <t>Wales</t>
  </si>
  <si>
    <t>Gibraltar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</si>
</sst>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£&quot;#,##0;[Red]\-&quot;£&quot;#,##0"/>
    <numFmt numFmtId="8" formatCode="&quot;£&quot;#,##0.00;[Red]\-&quot;£&quot;#,##0.00"/>
    <numFmt numFmtId="164" formatCode="&quot;£&quot;#,##0.00"/>
    <numFmt numFmtId="165" formatCode="&quot;£&quot;#.0,,&quot;M&quot;"/>
    <numFmt numFmtId="166" formatCode="&quot;£&quot;#,##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0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1">
    <xf numFmtId="0" fontId="0" fillId="0" borderId="0" xfId="0"/>
    <xf numFmtId="0" fontId="2" fillId="0" borderId="0" xfId="0" applyFont="1"/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4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6" fontId="5" fillId="0" borderId="6" xfId="0" applyNumberFormat="1" applyFont="1" applyBorder="1" applyAlignment="1">
      <alignment vertical="center"/>
    </xf>
    <xf numFmtId="6" fontId="5" fillId="0" borderId="11" xfId="0" applyNumberFormat="1" applyFont="1" applyBorder="1" applyAlignment="1">
      <alignment vertical="center"/>
    </xf>
    <xf numFmtId="164" fontId="2" fillId="0" borderId="1" xfId="0" applyNumberFormat="1" applyFont="1" applyBorder="1"/>
    <xf numFmtId="0" fontId="4" fillId="0" borderId="7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6" fontId="4" fillId="0" borderId="6" xfId="0" applyNumberFormat="1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16" fontId="2" fillId="0" borderId="0" xfId="0" applyNumberFormat="1" applyFont="1"/>
    <xf numFmtId="40" fontId="2" fillId="0" borderId="0" xfId="0" applyNumberFormat="1" applyFont="1"/>
    <xf numFmtId="0" fontId="6" fillId="2" borderId="1" xfId="0" applyFont="1" applyFill="1" applyBorder="1"/>
    <xf numFmtId="0" fontId="3" fillId="2" borderId="1" xfId="0" applyFont="1" applyFill="1" applyBorder="1"/>
    <xf numFmtId="0" fontId="7" fillId="0" borderId="1" xfId="0" applyFont="1" applyBorder="1"/>
    <xf numFmtId="164" fontId="7" fillId="0" borderId="1" xfId="0" applyNumberFormat="1" applyFont="1" applyBorder="1"/>
    <xf numFmtId="165" fontId="7" fillId="0" borderId="0" xfId="0" applyNumberFormat="1" applyFont="1"/>
    <xf numFmtId="8" fontId="2" fillId="0" borderId="0" xfId="0" applyNumberFormat="1" applyFont="1"/>
    <xf numFmtId="3" fontId="2" fillId="0" borderId="0" xfId="0" applyNumberFormat="1" applyFont="1"/>
    <xf numFmtId="0" fontId="2" fillId="0" borderId="1" xfId="0" applyFont="1" applyBorder="1"/>
    <xf numFmtId="6" fontId="2" fillId="0" borderId="0" xfId="0" applyNumberFormat="1" applyFont="1"/>
    <xf numFmtId="0" fontId="7" fillId="0" borderId="0" xfId="0" applyFont="1" applyFill="1" applyBorder="1"/>
    <xf numFmtId="164" fontId="2" fillId="0" borderId="0" xfId="0" applyNumberFormat="1" applyFont="1"/>
    <xf numFmtId="166" fontId="2" fillId="0" borderId="0" xfId="0" applyNumberFormat="1" applyFont="1"/>
    <xf numFmtId="0" fontId="2" fillId="0" borderId="0" xfId="0" applyFont="1" applyBorder="1"/>
    <xf numFmtId="164" fontId="7" fillId="0" borderId="0" xfId="0" applyNumberFormat="1" applyFont="1" applyBorder="1"/>
    <xf numFmtId="8" fontId="2" fillId="0" borderId="0" xfId="0" applyNumberFormat="1" applyFont="1" applyBorder="1"/>
    <xf numFmtId="8" fontId="4" fillId="0" borderId="1" xfId="0" applyNumberFormat="1" applyFont="1" applyBorder="1" applyAlignment="1">
      <alignment vertical="center"/>
    </xf>
    <xf numFmtId="164" fontId="2" fillId="0" borderId="9" xfId="0" applyNumberFormat="1" applyFont="1" applyBorder="1"/>
    <xf numFmtId="164" fontId="8" fillId="0" borderId="1" xfId="0" applyNumberFormat="1" applyFont="1" applyBorder="1"/>
    <xf numFmtId="164" fontId="2" fillId="0" borderId="2" xfId="0" applyNumberFormat="1" applyFont="1" applyBorder="1"/>
    <xf numFmtId="164" fontId="9" fillId="0" borderId="12" xfId="0" applyNumberFormat="1" applyFont="1" applyBorder="1"/>
    <xf numFmtId="8" fontId="5" fillId="0" borderId="6" xfId="0" applyNumberFormat="1" applyFont="1" applyBorder="1" applyAlignment="1">
      <alignment vertical="center"/>
    </xf>
    <xf numFmtId="8" fontId="5" fillId="0" borderId="11" xfId="0" applyNumberFormat="1" applyFont="1" applyBorder="1" applyAlignment="1">
      <alignment vertical="center"/>
    </xf>
    <xf numFmtId="8" fontId="4" fillId="0" borderId="6" xfId="0" applyNumberFormat="1" applyFont="1" applyBorder="1" applyAlignment="1">
      <alignment vertical="center"/>
    </xf>
    <xf numFmtId="0" fontId="10" fillId="2" borderId="1" xfId="0" applyFont="1" applyFill="1" applyBorder="1"/>
    <xf numFmtId="164" fontId="9" fillId="0" borderId="1" xfId="0" applyNumberFormat="1" applyFont="1" applyBorder="1"/>
    <xf numFmtId="0" fontId="6" fillId="2" borderId="13" xfId="0" applyFont="1" applyFill="1" applyBorder="1"/>
    <xf numFmtId="0" fontId="6" fillId="2" borderId="14" xfId="0" applyFont="1" applyFill="1" applyBorder="1"/>
    <xf numFmtId="0" fontId="6" fillId="2" borderId="15" xfId="0" applyFont="1" applyFill="1" applyBorder="1"/>
    <xf numFmtId="0" fontId="2" fillId="0" borderId="16" xfId="0" applyFont="1" applyBorder="1"/>
    <xf numFmtId="164" fontId="2" fillId="0" borderId="17" xfId="0" applyNumberFormat="1" applyFont="1" applyBorder="1"/>
    <xf numFmtId="0" fontId="9" fillId="0" borderId="18" xfId="0" applyFont="1" applyBorder="1"/>
    <xf numFmtId="164" fontId="9" fillId="0" borderId="19" xfId="0" applyNumberFormat="1" applyFont="1" applyBorder="1"/>
    <xf numFmtId="0" fontId="2" fillId="0" borderId="20" xfId="0" applyFont="1" applyBorder="1"/>
    <xf numFmtId="164" fontId="2" fillId="0" borderId="21" xfId="0" applyNumberFormat="1" applyFont="1" applyBorder="1"/>
    <xf numFmtId="164" fontId="2" fillId="0" borderId="22" xfId="0" applyNumberFormat="1" applyFont="1" applyBorder="1"/>
    <xf numFmtId="0" fontId="3" fillId="2" borderId="15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8" fontId="2" fillId="0" borderId="17" xfId="0" applyNumberFormat="1" applyFont="1" applyBorder="1"/>
    <xf numFmtId="8" fontId="2" fillId="0" borderId="23" xfId="0" applyNumberFormat="1" applyFont="1" applyBorder="1"/>
    <xf numFmtId="0" fontId="10" fillId="2" borderId="14" xfId="0" applyFont="1" applyFill="1" applyBorder="1"/>
    <xf numFmtId="0" fontId="3" fillId="2" borderId="14" xfId="0" applyFont="1" applyFill="1" applyBorder="1" applyAlignment="1">
      <alignment vertical="center"/>
    </xf>
    <xf numFmtId="0" fontId="6" fillId="2" borderId="16" xfId="0" applyFont="1" applyFill="1" applyBorder="1"/>
    <xf numFmtId="0" fontId="9" fillId="0" borderId="16" xfId="0" applyFont="1" applyBorder="1"/>
    <xf numFmtId="0" fontId="9" fillId="0" borderId="24" xfId="0" applyFont="1" applyBorder="1"/>
    <xf numFmtId="0" fontId="2" fillId="0" borderId="25" xfId="0" applyFont="1" applyBorder="1"/>
    <xf numFmtId="164" fontId="2" fillId="0" borderId="25" xfId="0" applyNumberFormat="1" applyFont="1" applyBorder="1"/>
    <xf numFmtId="164" fontId="9" fillId="0" borderId="25" xfId="0" applyNumberFormat="1" applyFont="1" applyBorder="1"/>
    <xf numFmtId="164" fontId="2" fillId="0" borderId="23" xfId="0" applyNumberFormat="1" applyFont="1" applyBorder="1"/>
    <xf numFmtId="0" fontId="6" fillId="2" borderId="13" xfId="0" applyFont="1" applyFill="1" applyBorder="1" applyAlignment="1">
      <alignment vertical="top"/>
    </xf>
    <xf numFmtId="0" fontId="6" fillId="2" borderId="14" xfId="0" applyFont="1" applyFill="1" applyBorder="1" applyAlignment="1"/>
    <xf numFmtId="0" fontId="6" fillId="2" borderId="14" xfId="0" applyFont="1" applyFill="1" applyBorder="1" applyAlignment="1">
      <alignment vertical="top"/>
    </xf>
    <xf numFmtId="0" fontId="3" fillId="2" borderId="14" xfId="0" applyFont="1" applyFill="1" applyBorder="1" applyAlignment="1">
      <alignment vertical="top"/>
    </xf>
    <xf numFmtId="0" fontId="2" fillId="0" borderId="16" xfId="0" applyFont="1" applyBorder="1" applyAlignment="1">
      <alignment vertical="top"/>
    </xf>
    <xf numFmtId="0" fontId="2" fillId="0" borderId="16" xfId="0" applyFont="1" applyBorder="1" applyAlignment="1">
      <alignment vertical="top"/>
    </xf>
    <xf numFmtId="0" fontId="7" fillId="0" borderId="24" xfId="0" applyFont="1" applyBorder="1" applyAlignment="1">
      <alignment vertical="top"/>
    </xf>
    <xf numFmtId="0" fontId="2" fillId="0" borderId="25" xfId="0" applyFont="1" applyBorder="1" applyAlignment="1"/>
    <xf numFmtId="164" fontId="7" fillId="0" borderId="25" xfId="0" applyNumberFormat="1" applyFont="1" applyBorder="1"/>
  </cellXfs>
  <cellStyles count="2">
    <cellStyle name="Normal" xfId="0" builtinId="0"/>
    <cellStyle name="Normal 2" xfId="1" xr:uid="{011C9EAE-DCEC-40BB-8687-BB2B06B43B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Relationship Id="rId14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C8451-ECB1-4CB2-85E7-03DAD256FEF3}">
  <dimension ref="B2:G9"/>
  <sheetViews>
    <sheetView zoomScale="80" zoomScaleNormal="80" workbookViewId="0">
      <selection activeCell="D22" sqref="D22"/>
    </sheetView>
  </sheetViews>
  <sheetFormatPr defaultRowHeight="14.5" x14ac:dyDescent="0.35"/>
  <cols>
    <col min="2" max="2" width="26.1796875" customWidth="1"/>
    <col min="3" max="3" width="28.81640625" customWidth="1"/>
    <col min="4" max="9" width="26.1796875" customWidth="1"/>
    <col min="10" max="10" width="44.7265625" customWidth="1"/>
  </cols>
  <sheetData>
    <row r="2" spans="2:7" ht="15" thickBot="1" x14ac:dyDescent="0.4"/>
    <row r="3" spans="2:7" ht="15.5" x14ac:dyDescent="0.35">
      <c r="B3" s="49" t="s">
        <v>0</v>
      </c>
      <c r="C3" s="50" t="s">
        <v>1</v>
      </c>
      <c r="D3" s="50" t="s">
        <v>2</v>
      </c>
      <c r="E3" s="50" t="s">
        <v>3</v>
      </c>
      <c r="F3" s="50" t="s">
        <v>4</v>
      </c>
      <c r="G3" s="51" t="s">
        <v>5</v>
      </c>
    </row>
    <row r="4" spans="2:7" ht="15.5" x14ac:dyDescent="0.35">
      <c r="B4" s="52" t="s">
        <v>6</v>
      </c>
      <c r="C4" s="14">
        <v>2700000</v>
      </c>
      <c r="D4" s="39">
        <v>258847544</v>
      </c>
      <c r="E4" s="40">
        <v>187245000</v>
      </c>
      <c r="F4" s="41">
        <v>105081542.84</v>
      </c>
      <c r="G4" s="53">
        <v>122848212</v>
      </c>
    </row>
    <row r="5" spans="2:7" ht="15.5" x14ac:dyDescent="0.35">
      <c r="B5" s="52" t="s">
        <v>7</v>
      </c>
      <c r="C5" s="14">
        <v>14770000</v>
      </c>
      <c r="D5" s="39">
        <v>301836324</v>
      </c>
      <c r="E5" s="40">
        <v>602859000</v>
      </c>
      <c r="F5" s="41">
        <v>577464191.17999995</v>
      </c>
      <c r="G5" s="53">
        <v>77502122</v>
      </c>
    </row>
    <row r="6" spans="2:7" ht="15.5" x14ac:dyDescent="0.35">
      <c r="B6" s="52" t="s">
        <v>8</v>
      </c>
      <c r="C6" s="14">
        <v>43990000</v>
      </c>
      <c r="D6" s="39">
        <v>264451703</v>
      </c>
      <c r="E6" s="40">
        <v>514477000</v>
      </c>
      <c r="F6" s="41">
        <v>864911871.28999996</v>
      </c>
      <c r="G6" s="53">
        <v>0</v>
      </c>
    </row>
    <row r="7" spans="2:7" ht="15.5" x14ac:dyDescent="0.35">
      <c r="B7" s="52" t="s">
        <v>9</v>
      </c>
      <c r="C7" s="14">
        <v>47990000</v>
      </c>
      <c r="D7" s="42">
        <v>0</v>
      </c>
      <c r="E7" s="14">
        <v>475374000</v>
      </c>
      <c r="F7" s="41">
        <v>131361235.5</v>
      </c>
      <c r="G7" s="53">
        <v>0</v>
      </c>
    </row>
    <row r="8" spans="2:7" ht="15.5" x14ac:dyDescent="0.35">
      <c r="B8" s="54" t="s">
        <v>10</v>
      </c>
      <c r="C8" s="43">
        <f>SUM(C4:C7)</f>
        <v>109450000</v>
      </c>
      <c r="D8" s="43">
        <f t="shared" ref="D8:G8" si="0">SUM(D4:D7)</f>
        <v>825135571</v>
      </c>
      <c r="E8" s="43">
        <f t="shared" si="0"/>
        <v>1779955000</v>
      </c>
      <c r="F8" s="43">
        <f t="shared" si="0"/>
        <v>1678818840.8099999</v>
      </c>
      <c r="G8" s="55">
        <f t="shared" si="0"/>
        <v>200350334</v>
      </c>
    </row>
    <row r="9" spans="2:7" ht="16" thickBot="1" x14ac:dyDescent="0.4">
      <c r="B9" s="56" t="s">
        <v>11</v>
      </c>
      <c r="C9" s="57">
        <f>C8/67081234</f>
        <v>1.631603855110954</v>
      </c>
      <c r="D9" s="57">
        <f>D8/59719724</f>
        <v>13.816801480864179</v>
      </c>
      <c r="E9" s="57">
        <f>E8/59719724</f>
        <v>29.805144444405002</v>
      </c>
      <c r="F9" s="57">
        <f t="shared" ref="F9:G9" si="1">F8/67081234</f>
        <v>25.026654113280028</v>
      </c>
      <c r="G9" s="58">
        <f t="shared" si="1"/>
        <v>2.9866822962737984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9A18D-C89A-479A-8E64-165599A74AAC}">
  <dimension ref="B1:I16"/>
  <sheetViews>
    <sheetView zoomScale="80" zoomScaleNormal="80" workbookViewId="0">
      <selection activeCell="B2" sqref="B2:I13"/>
    </sheetView>
  </sheetViews>
  <sheetFormatPr defaultRowHeight="15.5" x14ac:dyDescent="0.35"/>
  <cols>
    <col min="1" max="1" width="8.7265625" style="1"/>
    <col min="2" max="8" width="21.453125" style="1" customWidth="1"/>
    <col min="9" max="9" width="24.81640625" style="1" customWidth="1"/>
    <col min="10" max="16384" width="8.7265625" style="1"/>
  </cols>
  <sheetData>
    <row r="1" spans="2:9" ht="16" thickBot="1" x14ac:dyDescent="0.4"/>
    <row r="2" spans="2:9" ht="16" thickBot="1" x14ac:dyDescent="0.4">
      <c r="B2" s="2" t="s">
        <v>12</v>
      </c>
      <c r="C2" s="3"/>
      <c r="D2" s="4" t="s">
        <v>13</v>
      </c>
      <c r="E2" s="4" t="s">
        <v>14</v>
      </c>
      <c r="F2" s="4" t="s">
        <v>15</v>
      </c>
      <c r="G2" s="4" t="s">
        <v>16</v>
      </c>
      <c r="H2" s="5" t="s">
        <v>17</v>
      </c>
      <c r="I2" s="59" t="s">
        <v>18</v>
      </c>
    </row>
    <row r="3" spans="2:9" ht="16" thickBot="1" x14ac:dyDescent="0.4">
      <c r="B3" s="7" t="s">
        <v>19</v>
      </c>
      <c r="C3" s="8" t="s">
        <v>20</v>
      </c>
      <c r="D3" s="8" t="s">
        <v>21</v>
      </c>
      <c r="E3" s="8" t="s">
        <v>21</v>
      </c>
      <c r="F3" s="8" t="s">
        <v>21</v>
      </c>
      <c r="G3" s="8" t="s">
        <v>21</v>
      </c>
      <c r="H3" s="9" t="s">
        <v>21</v>
      </c>
      <c r="I3" s="60" t="s">
        <v>21</v>
      </c>
    </row>
    <row r="4" spans="2:9" ht="16" thickBot="1" x14ac:dyDescent="0.4">
      <c r="B4" s="10" t="s">
        <v>22</v>
      </c>
      <c r="C4" s="11" t="s">
        <v>17</v>
      </c>
      <c r="D4" s="44">
        <v>258847544</v>
      </c>
      <c r="E4" s="44">
        <v>301836324</v>
      </c>
      <c r="F4" s="44">
        <v>264451703</v>
      </c>
      <c r="G4" s="44">
        <v>0</v>
      </c>
      <c r="H4" s="45">
        <v>825135571</v>
      </c>
      <c r="I4" s="61">
        <f>H4/59719724</f>
        <v>13.816801480864179</v>
      </c>
    </row>
    <row r="5" spans="2:9" ht="16" thickBot="1" x14ac:dyDescent="0.4">
      <c r="B5" s="15"/>
      <c r="C5" s="16" t="s">
        <v>23</v>
      </c>
      <c r="D5" s="46">
        <v>9872633</v>
      </c>
      <c r="E5" s="46">
        <v>7120384</v>
      </c>
      <c r="F5" s="46">
        <v>6977357</v>
      </c>
      <c r="G5" s="46">
        <v>0</v>
      </c>
      <c r="H5" s="45">
        <v>23970374</v>
      </c>
      <c r="I5" s="61">
        <f>H5/6269161</f>
        <v>3.8235377907825305</v>
      </c>
    </row>
    <row r="6" spans="2:9" ht="16" thickBot="1" x14ac:dyDescent="0.4">
      <c r="B6" s="15"/>
      <c r="C6" s="16" t="s">
        <v>24</v>
      </c>
      <c r="D6" s="46">
        <v>9501200</v>
      </c>
      <c r="E6" s="46">
        <v>28202149</v>
      </c>
      <c r="F6" s="46">
        <v>25319229</v>
      </c>
      <c r="G6" s="46">
        <v>0</v>
      </c>
      <c r="H6" s="45">
        <v>63022578</v>
      </c>
      <c r="I6" s="61">
        <f>H6/4865683</f>
        <v>12.952462788882876</v>
      </c>
    </row>
    <row r="7" spans="2:9" ht="16" thickBot="1" x14ac:dyDescent="0.4">
      <c r="B7" s="15"/>
      <c r="C7" s="16" t="s">
        <v>25</v>
      </c>
      <c r="D7" s="46">
        <v>19439970</v>
      </c>
      <c r="E7" s="46">
        <v>19559425</v>
      </c>
      <c r="F7" s="46">
        <v>17481063</v>
      </c>
      <c r="G7" s="46">
        <v>0</v>
      </c>
      <c r="H7" s="45">
        <v>56480458</v>
      </c>
      <c r="I7" s="61">
        <f>H7/9002488</f>
        <v>6.2738720673662662</v>
      </c>
    </row>
    <row r="8" spans="2:9" ht="16" thickBot="1" x14ac:dyDescent="0.4">
      <c r="B8" s="15"/>
      <c r="C8" s="16" t="s">
        <v>26</v>
      </c>
      <c r="D8" s="46">
        <v>26658669</v>
      </c>
      <c r="E8" s="46">
        <v>39206126</v>
      </c>
      <c r="F8" s="46">
        <v>31655745</v>
      </c>
      <c r="G8" s="46">
        <v>0</v>
      </c>
      <c r="H8" s="45">
        <v>97520540</v>
      </c>
      <c r="I8" s="61">
        <f>H8/2680763</f>
        <v>36.377904350365924</v>
      </c>
    </row>
    <row r="9" spans="2:9" ht="16" thickBot="1" x14ac:dyDescent="0.4">
      <c r="B9" s="15"/>
      <c r="C9" s="16" t="s">
        <v>27</v>
      </c>
      <c r="D9" s="46">
        <v>49387070</v>
      </c>
      <c r="E9" s="46">
        <v>58100426</v>
      </c>
      <c r="F9" s="46">
        <v>60500261</v>
      </c>
      <c r="G9" s="46">
        <v>0</v>
      </c>
      <c r="H9" s="45">
        <v>167987757</v>
      </c>
      <c r="I9" s="61">
        <f>H9/7367456</f>
        <v>22.801324772078722</v>
      </c>
    </row>
    <row r="10" spans="2:9" ht="16" thickBot="1" x14ac:dyDescent="0.4">
      <c r="B10" s="15"/>
      <c r="C10" s="16" t="s">
        <v>28</v>
      </c>
      <c r="D10" s="46">
        <v>19672140</v>
      </c>
      <c r="E10" s="46">
        <v>13026616</v>
      </c>
      <c r="F10" s="46">
        <v>6465380</v>
      </c>
      <c r="G10" s="46">
        <v>0</v>
      </c>
      <c r="H10" s="45">
        <v>39164136</v>
      </c>
      <c r="I10" s="61">
        <f>'Future High Streets Fund'!H10/9217265</f>
        <v>4.248997506310169</v>
      </c>
    </row>
    <row r="11" spans="2:9" ht="16" thickBot="1" x14ac:dyDescent="0.4">
      <c r="B11" s="15"/>
      <c r="C11" s="16" t="s">
        <v>29</v>
      </c>
      <c r="D11" s="46">
        <v>43750308</v>
      </c>
      <c r="E11" s="46">
        <v>49753569</v>
      </c>
      <c r="F11" s="46">
        <v>42461702</v>
      </c>
      <c r="G11" s="46">
        <v>0</v>
      </c>
      <c r="H11" s="45">
        <v>135965579</v>
      </c>
      <c r="I11" s="61">
        <f>H11/5659143</f>
        <v>24.025824934976903</v>
      </c>
    </row>
    <row r="12" spans="2:9" ht="16" thickBot="1" x14ac:dyDescent="0.4">
      <c r="B12" s="15"/>
      <c r="C12" s="16" t="s">
        <v>30</v>
      </c>
      <c r="D12" s="46">
        <v>51808342</v>
      </c>
      <c r="E12" s="46">
        <v>51784226</v>
      </c>
      <c r="F12" s="46">
        <v>41298923</v>
      </c>
      <c r="G12" s="46">
        <v>0</v>
      </c>
      <c r="H12" s="45">
        <v>144891491</v>
      </c>
      <c r="I12" s="61">
        <f>H12/5961929</f>
        <v>24.302787067742671</v>
      </c>
    </row>
    <row r="13" spans="2:9" ht="16" thickBot="1" x14ac:dyDescent="0.4">
      <c r="B13" s="18"/>
      <c r="C13" s="16" t="s">
        <v>31</v>
      </c>
      <c r="D13" s="46">
        <v>28757212</v>
      </c>
      <c r="E13" s="46">
        <v>35083403</v>
      </c>
      <c r="F13" s="46">
        <v>32292043</v>
      </c>
      <c r="G13" s="46">
        <v>0</v>
      </c>
      <c r="H13" s="45">
        <v>96132658</v>
      </c>
      <c r="I13" s="62">
        <f>H13/5526350</f>
        <v>17.395325667031585</v>
      </c>
    </row>
    <row r="16" spans="2:9" x14ac:dyDescent="0.35">
      <c r="B16" s="1" t="s">
        <v>32</v>
      </c>
    </row>
  </sheetData>
  <mergeCells count="2">
    <mergeCell ref="B4:B13"/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53FE9-A69D-4336-B31F-3E2B63EBD61E}">
  <dimension ref="B1:J15"/>
  <sheetViews>
    <sheetView zoomScale="80" zoomScaleNormal="80" workbookViewId="0">
      <selection activeCell="B2" sqref="B2:J12"/>
    </sheetView>
  </sheetViews>
  <sheetFormatPr defaultRowHeight="15.5" x14ac:dyDescent="0.35"/>
  <cols>
    <col min="1" max="1" width="8.7265625" style="1"/>
    <col min="2" max="8" width="18.7265625" style="1" customWidth="1"/>
    <col min="9" max="9" width="26.453125" style="1" customWidth="1"/>
    <col min="10" max="10" width="26.1796875" style="1" customWidth="1"/>
    <col min="11" max="16384" width="8.7265625" style="1"/>
  </cols>
  <sheetData>
    <row r="1" spans="2:10" ht="16" thickBot="1" x14ac:dyDescent="0.4"/>
    <row r="2" spans="2:10" x14ac:dyDescent="0.35">
      <c r="B2" s="49" t="s">
        <v>33</v>
      </c>
      <c r="C2" s="63"/>
      <c r="D2" s="50" t="s">
        <v>6</v>
      </c>
      <c r="E2" s="50" t="s">
        <v>7</v>
      </c>
      <c r="F2" s="50" t="s">
        <v>8</v>
      </c>
      <c r="G2" s="50" t="s">
        <v>9</v>
      </c>
      <c r="H2" s="50" t="s">
        <v>34</v>
      </c>
      <c r="I2" s="64" t="s">
        <v>17</v>
      </c>
      <c r="J2" s="59" t="s">
        <v>18</v>
      </c>
    </row>
    <row r="3" spans="2:10" x14ac:dyDescent="0.35">
      <c r="B3" s="65" t="s">
        <v>20</v>
      </c>
      <c r="C3" s="47"/>
      <c r="D3" s="24"/>
      <c r="E3" s="24"/>
      <c r="F3" s="24"/>
      <c r="G3" s="24"/>
      <c r="H3" s="24"/>
      <c r="I3" s="6" t="s">
        <v>21</v>
      </c>
      <c r="J3" s="60" t="s">
        <v>21</v>
      </c>
    </row>
    <row r="4" spans="2:10" x14ac:dyDescent="0.35">
      <c r="B4" s="66" t="s">
        <v>17</v>
      </c>
      <c r="C4" s="14"/>
      <c r="D4" s="48">
        <v>187245000</v>
      </c>
      <c r="E4" s="48">
        <v>602859000</v>
      </c>
      <c r="F4" s="48">
        <v>514477000</v>
      </c>
      <c r="G4" s="48">
        <v>475374000</v>
      </c>
      <c r="H4" s="48">
        <v>570045000</v>
      </c>
      <c r="I4" s="48">
        <f>SUM(D4:H4)</f>
        <v>2350000000</v>
      </c>
      <c r="J4" s="53">
        <f>I4/59719724</f>
        <v>39.350483267471226</v>
      </c>
    </row>
    <row r="5" spans="2:10" x14ac:dyDescent="0.35">
      <c r="B5" s="66" t="s">
        <v>24</v>
      </c>
      <c r="C5" s="14"/>
      <c r="D5" s="14">
        <f>15/100*D4</f>
        <v>28086750</v>
      </c>
      <c r="E5" s="14">
        <f t="shared" ref="E5:G5" si="0">15/100*E4</f>
        <v>90428850</v>
      </c>
      <c r="F5" s="14">
        <f t="shared" si="0"/>
        <v>77171550</v>
      </c>
      <c r="G5" s="14">
        <f t="shared" si="0"/>
        <v>71306100</v>
      </c>
      <c r="H5" s="14">
        <f>15/100*H4</f>
        <v>85506750</v>
      </c>
      <c r="I5" s="48">
        <f t="shared" ref="I5:I12" si="1">SUM(D5:H5)</f>
        <v>352500000</v>
      </c>
      <c r="J5" s="53">
        <f>I5/4865683</f>
        <v>72.446149903312644</v>
      </c>
    </row>
    <row r="6" spans="2:10" x14ac:dyDescent="0.35">
      <c r="B6" s="66" t="s">
        <v>35</v>
      </c>
      <c r="C6" s="31"/>
      <c r="D6" s="14">
        <f>12/100*D4</f>
        <v>22469400</v>
      </c>
      <c r="E6" s="14">
        <f t="shared" ref="E6:G6" si="2">12/100*E4</f>
        <v>72343080</v>
      </c>
      <c r="F6" s="14">
        <f t="shared" si="2"/>
        <v>61737240</v>
      </c>
      <c r="G6" s="14">
        <f t="shared" si="2"/>
        <v>57044880</v>
      </c>
      <c r="H6" s="14">
        <f>12/100*H4</f>
        <v>68405400</v>
      </c>
      <c r="I6" s="48">
        <f t="shared" si="1"/>
        <v>282000000</v>
      </c>
      <c r="J6" s="53">
        <f>I6/6269161</f>
        <v>44.982095690316456</v>
      </c>
    </row>
    <row r="7" spans="2:10" x14ac:dyDescent="0.35">
      <c r="B7" s="66" t="s">
        <v>26</v>
      </c>
      <c r="C7" s="31"/>
      <c r="D7" s="14">
        <f>7/100*D4</f>
        <v>13107150.000000002</v>
      </c>
      <c r="E7" s="14">
        <f t="shared" ref="E7:G7" si="3">7/100*E4</f>
        <v>42200130.000000007</v>
      </c>
      <c r="F7" s="14">
        <f t="shared" si="3"/>
        <v>36013390</v>
      </c>
      <c r="G7" s="14">
        <f t="shared" si="3"/>
        <v>33276180.000000004</v>
      </c>
      <c r="H7" s="14">
        <f>7/100*H4</f>
        <v>39903150.000000007</v>
      </c>
      <c r="I7" s="48">
        <f t="shared" si="1"/>
        <v>164500000</v>
      </c>
      <c r="J7" s="53">
        <f>I7/2680763</f>
        <v>61.363126841126949</v>
      </c>
    </row>
    <row r="8" spans="2:10" x14ac:dyDescent="0.35">
      <c r="B8" s="66" t="s">
        <v>36</v>
      </c>
      <c r="C8" s="31"/>
      <c r="D8" s="14">
        <f>21/100*D4</f>
        <v>39321450</v>
      </c>
      <c r="E8" s="14">
        <f t="shared" ref="E8:G8" si="4">21/100*E4</f>
        <v>126600390</v>
      </c>
      <c r="F8" s="14">
        <f t="shared" si="4"/>
        <v>108040170</v>
      </c>
      <c r="G8" s="14">
        <f t="shared" si="4"/>
        <v>99828540</v>
      </c>
      <c r="H8" s="14">
        <f>21/100*H4</f>
        <v>119709450</v>
      </c>
      <c r="I8" s="48">
        <f t="shared" si="1"/>
        <v>493500000</v>
      </c>
      <c r="J8" s="53">
        <f>I8/7367456</f>
        <v>66.983772960435729</v>
      </c>
    </row>
    <row r="9" spans="2:10" x14ac:dyDescent="0.35">
      <c r="B9" s="66" t="s">
        <v>28</v>
      </c>
      <c r="C9" s="31"/>
      <c r="D9" s="14">
        <f>5/100*D4</f>
        <v>9362250</v>
      </c>
      <c r="E9" s="14">
        <f t="shared" ref="E9:G9" si="5">5/100*E4</f>
        <v>30142950</v>
      </c>
      <c r="F9" s="14">
        <f t="shared" si="5"/>
        <v>25723850</v>
      </c>
      <c r="G9" s="14">
        <f t="shared" si="5"/>
        <v>23768700</v>
      </c>
      <c r="H9" s="14">
        <f>5/100*H4</f>
        <v>28502250</v>
      </c>
      <c r="I9" s="48">
        <f t="shared" si="1"/>
        <v>117500000</v>
      </c>
      <c r="J9" s="53">
        <f>I9/9217265</f>
        <v>12.747816190594499</v>
      </c>
    </row>
    <row r="10" spans="2:10" x14ac:dyDescent="0.35">
      <c r="B10" s="66" t="s">
        <v>29</v>
      </c>
      <c r="C10" s="31"/>
      <c r="D10" s="14">
        <f>8/100*D4</f>
        <v>14979600</v>
      </c>
      <c r="E10" s="14">
        <f t="shared" ref="E10:G10" si="6">8/100*E4</f>
        <v>48228720</v>
      </c>
      <c r="F10" s="14">
        <f t="shared" si="6"/>
        <v>41158160</v>
      </c>
      <c r="G10" s="14">
        <f t="shared" si="6"/>
        <v>38029920</v>
      </c>
      <c r="H10" s="14">
        <f>8/100*H4</f>
        <v>45603600</v>
      </c>
      <c r="I10" s="48">
        <f t="shared" si="1"/>
        <v>188000000</v>
      </c>
      <c r="J10" s="53">
        <f>I10/5659143</f>
        <v>33.220577744722128</v>
      </c>
    </row>
    <row r="11" spans="2:10" x14ac:dyDescent="0.35">
      <c r="B11" s="66" t="s">
        <v>30</v>
      </c>
      <c r="C11" s="31"/>
      <c r="D11" s="14">
        <f>14/100*D4</f>
        <v>26214300.000000004</v>
      </c>
      <c r="E11" s="14">
        <f t="shared" ref="E11:G11" si="7">14/100*E4</f>
        <v>84400260.000000015</v>
      </c>
      <c r="F11" s="14">
        <f t="shared" si="7"/>
        <v>72026780</v>
      </c>
      <c r="G11" s="14">
        <f t="shared" si="7"/>
        <v>66552360.000000007</v>
      </c>
      <c r="H11" s="14">
        <f>14/100*H4</f>
        <v>79806300.000000015</v>
      </c>
      <c r="I11" s="48">
        <f t="shared" si="1"/>
        <v>329000000</v>
      </c>
      <c r="J11" s="53">
        <f>I11/5961929</f>
        <v>55.183481722107054</v>
      </c>
    </row>
    <row r="12" spans="2:10" ht="16" thickBot="1" x14ac:dyDescent="0.4">
      <c r="B12" s="67" t="s">
        <v>31</v>
      </c>
      <c r="C12" s="68"/>
      <c r="D12" s="69">
        <f>18/100*D4</f>
        <v>33704100</v>
      </c>
      <c r="E12" s="69">
        <f t="shared" ref="E12:G12" si="8">18/100*E4</f>
        <v>108514620</v>
      </c>
      <c r="F12" s="69">
        <f t="shared" si="8"/>
        <v>92605860</v>
      </c>
      <c r="G12" s="69">
        <f t="shared" si="8"/>
        <v>85567320</v>
      </c>
      <c r="H12" s="69">
        <f>18/100*H4</f>
        <v>102608100</v>
      </c>
      <c r="I12" s="70">
        <f t="shared" si="1"/>
        <v>423000000</v>
      </c>
      <c r="J12" s="71">
        <f>I12/5526350</f>
        <v>76.542383309055708</v>
      </c>
    </row>
    <row r="15" spans="2:10" x14ac:dyDescent="0.35">
      <c r="B15" s="1" t="s">
        <v>37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696A7-E48F-487E-8644-D06D521A847E}">
  <sheetPr>
    <pageSetUpPr fitToPage="1"/>
  </sheetPr>
  <dimension ref="B1:P34"/>
  <sheetViews>
    <sheetView zoomScale="85" zoomScaleNormal="85" workbookViewId="0">
      <selection activeCell="B4" sqref="B4:B13"/>
    </sheetView>
  </sheetViews>
  <sheetFormatPr defaultRowHeight="15.5" x14ac:dyDescent="0.35"/>
  <cols>
    <col min="1" max="1" width="8.7265625" style="1"/>
    <col min="2" max="8" width="19.54296875" style="1" customWidth="1"/>
    <col min="9" max="9" width="21.453125" style="1" customWidth="1"/>
    <col min="10" max="11" width="9.1796875" style="1" customWidth="1"/>
    <col min="12" max="14" width="8.7265625" style="1" customWidth="1"/>
    <col min="15" max="15" width="12.1796875" style="1" bestFit="1" customWidth="1"/>
    <col min="16" max="16" width="14" style="23" bestFit="1" customWidth="1"/>
    <col min="17" max="16384" width="8.7265625" style="1"/>
  </cols>
  <sheetData>
    <row r="1" spans="2:16" ht="16" thickBot="1" x14ac:dyDescent="0.4"/>
    <row r="2" spans="2:16" x14ac:dyDescent="0.35">
      <c r="B2" s="72" t="s">
        <v>12</v>
      </c>
      <c r="C2" s="73"/>
      <c r="D2" s="74" t="s">
        <v>13</v>
      </c>
      <c r="E2" s="74" t="s">
        <v>14</v>
      </c>
      <c r="F2" s="74" t="s">
        <v>15</v>
      </c>
      <c r="G2" s="74" t="s">
        <v>16</v>
      </c>
      <c r="H2" s="75" t="s">
        <v>17</v>
      </c>
      <c r="I2" s="59" t="s">
        <v>18</v>
      </c>
      <c r="L2" s="22"/>
      <c r="M2" s="23"/>
      <c r="P2" s="1"/>
    </row>
    <row r="3" spans="2:16" x14ac:dyDescent="0.35">
      <c r="B3" s="65" t="s">
        <v>19</v>
      </c>
      <c r="C3" s="24" t="s">
        <v>20</v>
      </c>
      <c r="D3" s="24" t="s">
        <v>21</v>
      </c>
      <c r="E3" s="24" t="s">
        <v>21</v>
      </c>
      <c r="F3" s="24" t="s">
        <v>21</v>
      </c>
      <c r="G3" s="24" t="s">
        <v>21</v>
      </c>
      <c r="H3" s="25" t="s">
        <v>21</v>
      </c>
      <c r="I3" s="60" t="s">
        <v>21</v>
      </c>
    </row>
    <row r="4" spans="2:16" x14ac:dyDescent="0.35">
      <c r="B4" s="76" t="s">
        <v>22</v>
      </c>
      <c r="C4" s="26" t="s">
        <v>17</v>
      </c>
      <c r="D4" s="27">
        <v>53717512.183399998</v>
      </c>
      <c r="E4" s="27">
        <v>482378295.57190001</v>
      </c>
      <c r="F4" s="27">
        <v>719884337.73090005</v>
      </c>
      <c r="G4" s="27">
        <v>93282917</v>
      </c>
      <c r="H4" s="27">
        <v>1349263062.4862001</v>
      </c>
      <c r="I4" s="53">
        <f>H4/56550138</f>
        <v>23.859589210661166</v>
      </c>
      <c r="J4" s="28"/>
      <c r="K4" s="28"/>
      <c r="L4" s="29"/>
      <c r="O4" s="30"/>
    </row>
    <row r="5" spans="2:16" x14ac:dyDescent="0.35">
      <c r="B5" s="76" t="s">
        <v>22</v>
      </c>
      <c r="C5" s="31" t="s">
        <v>23</v>
      </c>
      <c r="D5" s="14">
        <v>2768561.58</v>
      </c>
      <c r="E5" s="14">
        <v>18958091.969999999</v>
      </c>
      <c r="F5" s="14">
        <v>63549234</v>
      </c>
      <c r="G5" s="14">
        <v>1342022</v>
      </c>
      <c r="H5" s="27">
        <v>86617909.549999997</v>
      </c>
      <c r="I5" s="53">
        <f>H5/6269161</f>
        <v>13.816507432174735</v>
      </c>
      <c r="J5" s="28"/>
      <c r="K5" s="28"/>
      <c r="L5" s="29"/>
      <c r="O5" s="30"/>
    </row>
    <row r="6" spans="2:16" x14ac:dyDescent="0.35">
      <c r="B6" s="76" t="s">
        <v>22</v>
      </c>
      <c r="C6" s="31" t="s">
        <v>24</v>
      </c>
      <c r="D6" s="14">
        <v>3026633.0510999998</v>
      </c>
      <c r="E6" s="14">
        <v>60505369.674400002</v>
      </c>
      <c r="F6" s="14">
        <v>98777546.892399997</v>
      </c>
      <c r="G6" s="14">
        <v>38691517</v>
      </c>
      <c r="H6" s="27">
        <v>201001066.61790001</v>
      </c>
      <c r="I6" s="53">
        <f>H6/4865583</f>
        <v>41.310787755115882</v>
      </c>
      <c r="J6" s="28"/>
      <c r="K6" s="28"/>
      <c r="L6" s="32"/>
      <c r="O6" s="30"/>
    </row>
    <row r="7" spans="2:16" x14ac:dyDescent="0.35">
      <c r="B7" s="76" t="s">
        <v>22</v>
      </c>
      <c r="C7" s="31" t="s">
        <v>25</v>
      </c>
      <c r="D7" s="14">
        <v>1769104.82</v>
      </c>
      <c r="E7" s="14">
        <v>24548361.710000001</v>
      </c>
      <c r="F7" s="14">
        <v>33215431.170000002</v>
      </c>
      <c r="G7" s="14">
        <v>5325825</v>
      </c>
      <c r="H7" s="27">
        <v>64858722.700000003</v>
      </c>
      <c r="I7" s="53">
        <f>H7/9002488</f>
        <v>7.2045330912965397</v>
      </c>
      <c r="J7" s="28"/>
      <c r="K7" s="28"/>
      <c r="L7" s="29"/>
      <c r="O7" s="30"/>
    </row>
    <row r="8" spans="2:16" x14ac:dyDescent="0.35">
      <c r="B8" s="76" t="s">
        <v>22</v>
      </c>
      <c r="C8" s="31" t="s">
        <v>26</v>
      </c>
      <c r="D8" s="14">
        <v>4924978.32</v>
      </c>
      <c r="E8" s="14">
        <v>38285052.68</v>
      </c>
      <c r="F8" s="14">
        <v>56589969</v>
      </c>
      <c r="G8" s="14">
        <v>0</v>
      </c>
      <c r="H8" s="27">
        <v>99800000</v>
      </c>
      <c r="I8" s="53">
        <f>H8/2680763</f>
        <v>37.22820704403933</v>
      </c>
      <c r="J8" s="28"/>
      <c r="K8" s="28"/>
      <c r="L8" s="29"/>
      <c r="O8" s="30"/>
    </row>
    <row r="9" spans="2:16" x14ac:dyDescent="0.35">
      <c r="B9" s="76" t="s">
        <v>22</v>
      </c>
      <c r="C9" s="31" t="s">
        <v>27</v>
      </c>
      <c r="D9" s="14">
        <v>11384433.460000001</v>
      </c>
      <c r="E9" s="14">
        <v>98978910.785500005</v>
      </c>
      <c r="F9" s="14">
        <v>110882392.54610001</v>
      </c>
      <c r="G9" s="14">
        <v>11214183</v>
      </c>
      <c r="H9" s="27">
        <v>232459919.79159999</v>
      </c>
      <c r="I9" s="53">
        <f>H9/7367456</f>
        <v>31.552264416862482</v>
      </c>
      <c r="J9" s="28"/>
      <c r="K9" s="28"/>
      <c r="L9" s="29"/>
      <c r="O9" s="30"/>
    </row>
    <row r="10" spans="2:16" x14ac:dyDescent="0.35">
      <c r="B10" s="76" t="s">
        <v>22</v>
      </c>
      <c r="C10" s="31" t="s">
        <v>28</v>
      </c>
      <c r="D10" s="14">
        <v>1769226.075</v>
      </c>
      <c r="E10" s="14">
        <v>60865646.799999997</v>
      </c>
      <c r="F10" s="14">
        <v>76184945.091100007</v>
      </c>
      <c r="G10" s="14">
        <v>11571162</v>
      </c>
      <c r="H10" s="27">
        <v>150390979.96610001</v>
      </c>
      <c r="I10" s="53">
        <f>H10/9217265</f>
        <v>16.316226121967851</v>
      </c>
      <c r="J10" s="28"/>
      <c r="K10" s="28"/>
      <c r="L10" s="29"/>
      <c r="O10" s="30"/>
    </row>
    <row r="11" spans="2:16" x14ac:dyDescent="0.35">
      <c r="B11" s="76" t="s">
        <v>22</v>
      </c>
      <c r="C11" s="31" t="s">
        <v>29</v>
      </c>
      <c r="D11" s="14">
        <v>11582702.6273</v>
      </c>
      <c r="E11" s="14">
        <v>55953943.033500001</v>
      </c>
      <c r="F11" s="14">
        <v>57198411.715700001</v>
      </c>
      <c r="G11" s="14">
        <v>6512528</v>
      </c>
      <c r="H11" s="27">
        <v>131247585.3765</v>
      </c>
      <c r="I11" s="53">
        <f>H11/5659143</f>
        <v>23.192130924505705</v>
      </c>
      <c r="J11" s="28"/>
      <c r="K11" s="28"/>
      <c r="L11" s="29"/>
      <c r="O11" s="30"/>
    </row>
    <row r="12" spans="2:16" x14ac:dyDescent="0.35">
      <c r="B12" s="76" t="s">
        <v>22</v>
      </c>
      <c r="C12" s="31" t="s">
        <v>30</v>
      </c>
      <c r="D12" s="14">
        <v>8491342.5999999996</v>
      </c>
      <c r="E12" s="14">
        <v>64053133.219999999</v>
      </c>
      <c r="F12" s="14">
        <v>109250989.29000001</v>
      </c>
      <c r="G12" s="14">
        <v>14171935</v>
      </c>
      <c r="H12" s="27">
        <v>195967400.11000001</v>
      </c>
      <c r="I12" s="53">
        <f>H12/5961929</f>
        <v>32.869797696349622</v>
      </c>
      <c r="J12" s="28"/>
      <c r="K12" s="28"/>
      <c r="L12" s="32"/>
      <c r="O12" s="30"/>
    </row>
    <row r="13" spans="2:16" x14ac:dyDescent="0.35">
      <c r="B13" s="76" t="s">
        <v>22</v>
      </c>
      <c r="C13" s="31" t="s">
        <v>31</v>
      </c>
      <c r="D13" s="14">
        <v>8000529.6500000004</v>
      </c>
      <c r="E13" s="14">
        <v>60229785.6985</v>
      </c>
      <c r="F13" s="14">
        <v>114235418.0256</v>
      </c>
      <c r="G13" s="14">
        <v>4453745</v>
      </c>
      <c r="H13" s="27">
        <v>186919478.3741</v>
      </c>
      <c r="I13" s="53">
        <f>H13/5526350</f>
        <v>33.82331527574258</v>
      </c>
      <c r="J13" s="28"/>
      <c r="K13" s="28"/>
      <c r="L13" s="29"/>
      <c r="O13" s="30"/>
    </row>
    <row r="14" spans="2:16" x14ac:dyDescent="0.35">
      <c r="B14" s="77" t="s">
        <v>38</v>
      </c>
      <c r="C14" s="26" t="s">
        <v>17</v>
      </c>
      <c r="D14" s="27">
        <v>449452.53</v>
      </c>
      <c r="E14" s="27">
        <v>16204496.470000001</v>
      </c>
      <c r="F14" s="27">
        <v>21742238.390000001</v>
      </c>
      <c r="G14" s="27">
        <v>9693830.3399999999</v>
      </c>
      <c r="H14" s="27">
        <f>SUM(D14:G14)</f>
        <v>48090017.730000004</v>
      </c>
      <c r="I14" s="53">
        <f>H14/1895510</f>
        <v>25.370490121392134</v>
      </c>
      <c r="J14" s="28"/>
      <c r="K14" s="28"/>
      <c r="L14" s="29"/>
      <c r="O14" s="30"/>
    </row>
    <row r="15" spans="2:16" x14ac:dyDescent="0.35">
      <c r="B15" s="77" t="s">
        <v>39</v>
      </c>
      <c r="C15" s="26" t="s">
        <v>17</v>
      </c>
      <c r="D15" s="27">
        <v>5748171.642</v>
      </c>
      <c r="E15" s="27">
        <v>21388748.52</v>
      </c>
      <c r="F15" s="27">
        <v>93511957.196400002</v>
      </c>
      <c r="G15" s="27">
        <v>51058027</v>
      </c>
      <c r="H15" s="27">
        <v>171706904.35839999</v>
      </c>
      <c r="I15" s="53">
        <f>H15/5466000</f>
        <v>31.413630508305889</v>
      </c>
      <c r="J15" s="28"/>
      <c r="K15" s="28"/>
      <c r="L15" s="29"/>
      <c r="O15" s="30"/>
    </row>
    <row r="16" spans="2:16" x14ac:dyDescent="0.35">
      <c r="B16" s="77" t="s">
        <v>40</v>
      </c>
      <c r="C16" s="26" t="s">
        <v>17</v>
      </c>
      <c r="D16" s="27">
        <v>5312841.75</v>
      </c>
      <c r="E16" s="27">
        <v>40251508.902800001</v>
      </c>
      <c r="F16" s="27">
        <v>68912367.225600004</v>
      </c>
      <c r="G16" s="27">
        <v>5422598</v>
      </c>
      <c r="H16" s="27">
        <v>119899315.8784</v>
      </c>
      <c r="I16" s="53">
        <f>H16/3169586</f>
        <v>37.828068359211578</v>
      </c>
      <c r="J16" s="28"/>
      <c r="K16" s="28"/>
      <c r="L16" s="29"/>
      <c r="O16" s="30"/>
    </row>
    <row r="17" spans="2:15" ht="16" thickBot="1" x14ac:dyDescent="0.4">
      <c r="B17" s="78" t="s">
        <v>17</v>
      </c>
      <c r="C17" s="79"/>
      <c r="D17" s="80">
        <v>65227978.105400003</v>
      </c>
      <c r="E17" s="80">
        <v>556540100.73469996</v>
      </c>
      <c r="F17" s="80">
        <v>900889122.61290002</v>
      </c>
      <c r="G17" s="80">
        <v>155978592</v>
      </c>
      <c r="H17" s="80">
        <f>SUM(H5:H16)</f>
        <v>1688959300.4530003</v>
      </c>
      <c r="I17" s="71">
        <f>H17/67081234</f>
        <v>25.177820975282003</v>
      </c>
      <c r="J17" s="28"/>
      <c r="K17" s="28"/>
      <c r="L17" s="29"/>
      <c r="O17" s="30"/>
    </row>
    <row r="18" spans="2:15" x14ac:dyDescent="0.35">
      <c r="H18" s="30"/>
    </row>
    <row r="19" spans="2:15" x14ac:dyDescent="0.35">
      <c r="C19" s="33"/>
      <c r="H19" s="34"/>
    </row>
    <row r="20" spans="2:15" x14ac:dyDescent="0.35">
      <c r="C20" s="32"/>
      <c r="D20" s="32"/>
      <c r="E20" s="32"/>
    </row>
    <row r="21" spans="2:15" x14ac:dyDescent="0.35">
      <c r="C21" s="32"/>
      <c r="D21" s="32"/>
      <c r="E21" s="32"/>
    </row>
    <row r="22" spans="2:15" x14ac:dyDescent="0.35">
      <c r="C22" s="35"/>
      <c r="D22" s="35"/>
      <c r="E22" s="35"/>
    </row>
    <row r="23" spans="2:15" x14ac:dyDescent="0.35">
      <c r="C23" s="30"/>
      <c r="D23" s="30"/>
      <c r="E23" s="32"/>
    </row>
    <row r="26" spans="2:15" x14ac:dyDescent="0.35">
      <c r="E26" s="29"/>
      <c r="F26" s="29"/>
      <c r="H26" s="29"/>
    </row>
    <row r="27" spans="2:15" x14ac:dyDescent="0.35">
      <c r="E27" s="29"/>
      <c r="F27" s="29"/>
      <c r="G27" s="29"/>
      <c r="H27" s="29"/>
    </row>
    <row r="28" spans="2:15" x14ac:dyDescent="0.35">
      <c r="E28" s="30"/>
      <c r="F28" s="30"/>
      <c r="H28" s="29"/>
    </row>
    <row r="29" spans="2:15" x14ac:dyDescent="0.35">
      <c r="E29" s="29"/>
      <c r="F29" s="29"/>
      <c r="G29" s="29"/>
      <c r="H29" s="29"/>
    </row>
    <row r="31" spans="2:15" x14ac:dyDescent="0.35">
      <c r="D31" s="29"/>
      <c r="E31" s="29"/>
      <c r="F31" s="29"/>
      <c r="G31" s="29"/>
      <c r="H31" s="29"/>
    </row>
    <row r="32" spans="2:15" x14ac:dyDescent="0.35">
      <c r="D32" s="36"/>
      <c r="E32" s="36"/>
      <c r="F32" s="36"/>
      <c r="G32" s="36"/>
      <c r="H32" s="36"/>
      <c r="I32" s="36"/>
    </row>
    <row r="33" spans="4:9" x14ac:dyDescent="0.35">
      <c r="D33" s="36"/>
      <c r="E33" s="37"/>
      <c r="F33" s="37"/>
      <c r="G33" s="37"/>
      <c r="H33" s="37"/>
      <c r="I33" s="36"/>
    </row>
    <row r="34" spans="4:9" x14ac:dyDescent="0.35">
      <c r="D34" s="36"/>
      <c r="E34" s="38"/>
      <c r="F34" s="38"/>
      <c r="G34" s="38"/>
      <c r="H34" s="38"/>
      <c r="I34" s="36"/>
    </row>
  </sheetData>
  <mergeCells count="3">
    <mergeCell ref="B2:C2"/>
    <mergeCell ref="B4:B13"/>
    <mergeCell ref="B17:C17"/>
  </mergeCells>
  <pageMargins left="0.7" right="0.7" top="0.75" bottom="0.75" header="0.3" footer="0.3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7B008-465E-4650-A0BF-DC5CABE46A4C}">
  <dimension ref="B1:G18"/>
  <sheetViews>
    <sheetView tabSelected="1" zoomScale="80" zoomScaleNormal="80" workbookViewId="0">
      <selection activeCell="K9" sqref="K9"/>
    </sheetView>
  </sheetViews>
  <sheetFormatPr defaultRowHeight="15.5" x14ac:dyDescent="0.35"/>
  <cols>
    <col min="1" max="1" width="8.7265625" style="1"/>
    <col min="2" max="6" width="17.81640625" style="1" customWidth="1"/>
    <col min="7" max="7" width="19.54296875" style="1" customWidth="1"/>
    <col min="8" max="16384" width="8.7265625" style="1"/>
  </cols>
  <sheetData>
    <row r="1" spans="2:7" ht="16" thickBot="1" x14ac:dyDescent="0.4"/>
    <row r="2" spans="2:7" ht="16" thickBot="1" x14ac:dyDescent="0.4">
      <c r="B2" s="2" t="s">
        <v>12</v>
      </c>
      <c r="C2" s="3"/>
      <c r="D2" s="4" t="s">
        <v>13</v>
      </c>
      <c r="E2" s="4" t="s">
        <v>14</v>
      </c>
      <c r="F2" s="5" t="s">
        <v>17</v>
      </c>
      <c r="G2" s="59" t="s">
        <v>18</v>
      </c>
    </row>
    <row r="3" spans="2:7" ht="16" thickBot="1" x14ac:dyDescent="0.4">
      <c r="B3" s="7" t="s">
        <v>19</v>
      </c>
      <c r="C3" s="8" t="s">
        <v>20</v>
      </c>
      <c r="D3" s="8" t="s">
        <v>21</v>
      </c>
      <c r="E3" s="8" t="s">
        <v>21</v>
      </c>
      <c r="F3" s="9" t="s">
        <v>21</v>
      </c>
      <c r="G3" s="60" t="s">
        <v>21</v>
      </c>
    </row>
    <row r="4" spans="2:7" ht="16" thickBot="1" x14ac:dyDescent="0.4">
      <c r="B4" s="10" t="s">
        <v>22</v>
      </c>
      <c r="C4" s="11" t="s">
        <v>17</v>
      </c>
      <c r="D4" s="12">
        <v>77291743</v>
      </c>
      <c r="E4" s="12">
        <v>46369177</v>
      </c>
      <c r="F4" s="13">
        <v>123660920</v>
      </c>
      <c r="G4" s="53">
        <f>F4/56550138</f>
        <v>2.1867483329572068</v>
      </c>
    </row>
    <row r="5" spans="2:7" ht="16" thickBot="1" x14ac:dyDescent="0.4">
      <c r="B5" s="15"/>
      <c r="C5" s="16" t="s">
        <v>23</v>
      </c>
      <c r="D5" s="17">
        <v>11285314</v>
      </c>
      <c r="E5" s="17">
        <v>6744189</v>
      </c>
      <c r="F5" s="13">
        <v>18029503</v>
      </c>
      <c r="G5" s="53">
        <f>F5/6269161</f>
        <v>2.8759036496271193</v>
      </c>
    </row>
    <row r="6" spans="2:7" ht="16" thickBot="1" x14ac:dyDescent="0.4">
      <c r="B6" s="15"/>
      <c r="C6" s="16" t="s">
        <v>24</v>
      </c>
      <c r="D6" s="17">
        <v>11488024</v>
      </c>
      <c r="E6" s="17">
        <v>6952812</v>
      </c>
      <c r="F6" s="13">
        <v>18440836</v>
      </c>
      <c r="G6" s="53">
        <f>F6/4865583</f>
        <v>3.7900568133356272</v>
      </c>
    </row>
    <row r="7" spans="2:7" ht="16" thickBot="1" x14ac:dyDescent="0.4">
      <c r="B7" s="15"/>
      <c r="C7" s="16" t="s">
        <v>25</v>
      </c>
      <c r="D7" s="17">
        <v>2367633</v>
      </c>
      <c r="E7" s="17">
        <v>1420579</v>
      </c>
      <c r="F7" s="13">
        <v>3788212</v>
      </c>
      <c r="G7" s="53">
        <f>F7/9002488</f>
        <v>0.42079611769546377</v>
      </c>
    </row>
    <row r="8" spans="2:7" ht="16" thickBot="1" x14ac:dyDescent="0.4">
      <c r="B8" s="15"/>
      <c r="C8" s="16" t="s">
        <v>26</v>
      </c>
      <c r="D8" s="17">
        <v>4822847</v>
      </c>
      <c r="E8" s="17">
        <v>2895153</v>
      </c>
      <c r="F8" s="13">
        <v>7718000</v>
      </c>
      <c r="G8" s="53">
        <f>F8/2680763</f>
        <v>2.8790310818226006</v>
      </c>
    </row>
    <row r="9" spans="2:7" ht="16" thickBot="1" x14ac:dyDescent="0.4">
      <c r="B9" s="15"/>
      <c r="C9" s="16" t="s">
        <v>27</v>
      </c>
      <c r="D9" s="17">
        <v>7575541</v>
      </c>
      <c r="E9" s="17">
        <v>4505322</v>
      </c>
      <c r="F9" s="13">
        <v>12080863</v>
      </c>
      <c r="G9" s="53">
        <f>F9/7367456</f>
        <v>1.6397604546264002</v>
      </c>
    </row>
    <row r="10" spans="2:7" ht="16" thickBot="1" x14ac:dyDescent="0.4">
      <c r="B10" s="15"/>
      <c r="C10" s="16" t="s">
        <v>28</v>
      </c>
      <c r="D10" s="17">
        <v>8701746</v>
      </c>
      <c r="E10" s="17">
        <v>5221042</v>
      </c>
      <c r="F10" s="13">
        <v>13922788</v>
      </c>
      <c r="G10" s="53">
        <f>F10/9217265</f>
        <v>1.5105118492307643</v>
      </c>
    </row>
    <row r="11" spans="2:7" ht="16" thickBot="1" x14ac:dyDescent="0.4">
      <c r="B11" s="15"/>
      <c r="C11" s="16" t="s">
        <v>29</v>
      </c>
      <c r="D11" s="17">
        <v>13237640</v>
      </c>
      <c r="E11" s="17">
        <v>7942584</v>
      </c>
      <c r="F11" s="13">
        <v>21180224</v>
      </c>
      <c r="G11" s="53">
        <f>F11/5659143</f>
        <v>3.7426557342693054</v>
      </c>
    </row>
    <row r="12" spans="2:7" ht="16" thickBot="1" x14ac:dyDescent="0.4">
      <c r="B12" s="15"/>
      <c r="C12" s="16" t="s">
        <v>30</v>
      </c>
      <c r="D12" s="17">
        <v>10237290</v>
      </c>
      <c r="E12" s="17">
        <v>6142372</v>
      </c>
      <c r="F12" s="13">
        <v>16379662</v>
      </c>
      <c r="G12" s="53">
        <f>F12/5961929</f>
        <v>2.7473762267212507</v>
      </c>
    </row>
    <row r="13" spans="2:7" ht="16" thickBot="1" x14ac:dyDescent="0.4">
      <c r="B13" s="18"/>
      <c r="C13" s="16" t="s">
        <v>31</v>
      </c>
      <c r="D13" s="17">
        <v>7575708</v>
      </c>
      <c r="E13" s="17">
        <v>4545124</v>
      </c>
      <c r="F13" s="13">
        <v>12120832</v>
      </c>
      <c r="G13" s="53">
        <f>F13/5526350</f>
        <v>2.1932798320772302</v>
      </c>
    </row>
    <row r="14" spans="2:7" ht="16" thickBot="1" x14ac:dyDescent="0.4">
      <c r="B14" s="19" t="s">
        <v>38</v>
      </c>
      <c r="C14" s="11" t="s">
        <v>17</v>
      </c>
      <c r="D14" s="12">
        <v>4818112</v>
      </c>
      <c r="E14" s="12">
        <v>7207002</v>
      </c>
      <c r="F14" s="13">
        <v>12025114</v>
      </c>
      <c r="G14" s="53">
        <f>F14/1895510</f>
        <v>6.3439992403099961</v>
      </c>
    </row>
    <row r="15" spans="2:7" ht="16" thickBot="1" x14ac:dyDescent="0.4">
      <c r="B15" s="19" t="s">
        <v>39</v>
      </c>
      <c r="C15" s="11" t="s">
        <v>17</v>
      </c>
      <c r="D15" s="12">
        <v>11460752</v>
      </c>
      <c r="E15" s="12">
        <v>6876111</v>
      </c>
      <c r="F15" s="13">
        <v>18336863</v>
      </c>
      <c r="G15" s="53">
        <f>F15/5466000</f>
        <v>3.3547133186974021</v>
      </c>
    </row>
    <row r="16" spans="2:7" ht="16" thickBot="1" x14ac:dyDescent="0.4">
      <c r="B16" s="19" t="s">
        <v>40</v>
      </c>
      <c r="C16" s="11" t="s">
        <v>17</v>
      </c>
      <c r="D16" s="12">
        <v>28965105</v>
      </c>
      <c r="E16" s="12">
        <v>16862332</v>
      </c>
      <c r="F16" s="13">
        <v>45827437</v>
      </c>
      <c r="G16" s="53">
        <f>F16/3169586</f>
        <v>14.458493001925172</v>
      </c>
    </row>
    <row r="17" spans="2:7" ht="16" thickBot="1" x14ac:dyDescent="0.4">
      <c r="B17" s="19" t="s">
        <v>41</v>
      </c>
      <c r="C17" s="11" t="s">
        <v>17</v>
      </c>
      <c r="D17" s="12">
        <v>312500</v>
      </c>
      <c r="E17" s="12">
        <v>187500</v>
      </c>
      <c r="F17" s="13">
        <v>500000</v>
      </c>
      <c r="G17" s="53">
        <f>F17/33691</f>
        <v>14.840758659582677</v>
      </c>
    </row>
    <row r="18" spans="2:7" ht="16" thickBot="1" x14ac:dyDescent="0.4">
      <c r="B18" s="20" t="s">
        <v>17</v>
      </c>
      <c r="C18" s="21"/>
      <c r="D18" s="12">
        <v>122848212</v>
      </c>
      <c r="E18" s="12">
        <v>77502122</v>
      </c>
      <c r="F18" s="13">
        <v>200350334</v>
      </c>
      <c r="G18" s="62">
        <f>F18/67081234</f>
        <v>2.9866822962737984</v>
      </c>
    </row>
  </sheetData>
  <mergeCells count="3">
    <mergeCell ref="B2:C2"/>
    <mergeCell ref="B4:B13"/>
    <mergeCell ref="B18:C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-mail Submission" ma:contentTypeID="0x010100E384AEB62CB4B84C9B739A3C1591DDDF0006CC08233285194CA392640DC3C9B143" ma:contentTypeVersion="27" ma:contentTypeDescription="This content type has been created to support the use of Repstor's Affinity product. Please contact the IRMS team for more information." ma:contentTypeScope="" ma:versionID="4d51462ea4a4dcbaa6ea8e5cd2baec5a">
  <xsd:schema xmlns:xsd="http://www.w3.org/2001/XMLSchema" xmlns:xs="http://www.w3.org/2001/XMLSchema" xmlns:p="http://schemas.microsoft.com/office/2006/metadata/properties" xmlns:ns3="4600776d-0a3c-44b4-bff2-0ceaafb13046" xmlns:ns4="ca160097-f9a4-47a2-9b12-b18df77a0bea" targetNamespace="http://schemas.microsoft.com/office/2006/metadata/properties" ma:root="true" ma:fieldsID="d8b896ca3736958863998ec446d1f9e4" ns3:_="" ns4:_="">
    <xsd:import namespace="4600776d-0a3c-44b4-bff2-0ceaafb13046"/>
    <xsd:import namespace="ca160097-f9a4-47a2-9b12-b18df77a0bea"/>
    <xsd:element name="properties">
      <xsd:complexType>
        <xsd:sequence>
          <xsd:element name="documentManagement">
            <xsd:complexType>
              <xsd:all>
                <xsd:element ref="ns3:To" minOccurs="0"/>
                <xsd:element ref="ns3:From1" minOccurs="0"/>
                <xsd:element ref="ns3:CC" minOccurs="0"/>
                <xsd:element ref="ns3:BCC" minOccurs="0"/>
                <xsd:element ref="ns3:DateSent" minOccurs="0"/>
                <xsd:element ref="ns3:DateReceived" minOccurs="0"/>
                <xsd:element ref="ns3:ConversationTopic" minOccurs="0"/>
                <xsd:element ref="ns3:ConversationID" minOccurs="0"/>
                <xsd:element ref="ns3:HasAttachments" minOccurs="0"/>
                <xsd:element ref="ns3:Submitter" minOccurs="0"/>
                <xsd:element ref="ns3:Fingerprint" minOccurs="0"/>
                <xsd:element ref="ns3:c4838c65c76546ae93d5703426802f7f" minOccurs="0"/>
                <xsd:element ref="ns3:TaxCatchAll" minOccurs="0"/>
                <xsd:element ref="ns3:TaxCatchAllLabel" minOccurs="0"/>
                <xsd:element ref="ns3:j6c5b17cd04246da82e5604daf08bc68" minOccurs="0"/>
                <xsd:element ref="ns3:g3ef09377e3444258679b6035a1ff93a" minOccurs="0"/>
                <xsd:element ref="ns3:cd0fc526a5c840319a97fd94028e9904" minOccurs="0"/>
                <xsd:element ref="ns3:k5b153ee974a4a57a7568e533217f2cb" minOccurs="0"/>
                <xsd:element ref="ns3:TransfertoArchives" minOccurs="0"/>
                <xsd:element ref="ns3:RecordNumber" minOccurs="0"/>
                <xsd:element ref="ns4:Dateand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0776d-0a3c-44b4-bff2-0ceaafb13046" elementFormDefault="qualified">
    <xsd:import namespace="http://schemas.microsoft.com/office/2006/documentManagement/types"/>
    <xsd:import namespace="http://schemas.microsoft.com/office/infopath/2007/PartnerControls"/>
    <xsd:element name="To" ma:index="3" nillable="true" ma:displayName="To" ma:internalName="To">
      <xsd:simpleType>
        <xsd:restriction base="dms:Note">
          <xsd:maxLength value="255"/>
        </xsd:restriction>
      </xsd:simpleType>
    </xsd:element>
    <xsd:element name="From1" ma:index="4" nillable="true" ma:displayName="From" ma:internalName="From1">
      <xsd:simpleType>
        <xsd:restriction base="dms:Text">
          <xsd:maxLength value="255"/>
        </xsd:restriction>
      </xsd:simpleType>
    </xsd:element>
    <xsd:element name="CC" ma:index="5" nillable="true" ma:displayName="CC" ma:internalName="CC">
      <xsd:simpleType>
        <xsd:restriction base="dms:Note">
          <xsd:maxLength value="255"/>
        </xsd:restriction>
      </xsd:simpleType>
    </xsd:element>
    <xsd:element name="BCC" ma:index="6" nillable="true" ma:displayName="BCC" ma:internalName="BCC">
      <xsd:simpleType>
        <xsd:restriction base="dms:Note">
          <xsd:maxLength value="255"/>
        </xsd:restriction>
      </xsd:simpleType>
    </xsd:element>
    <xsd:element name="DateSent" ma:index="7" nillable="true" ma:displayName="Date Sent" ma:format="DateTime" ma:indexed="true" ma:internalName="DateSent">
      <xsd:simpleType>
        <xsd:restriction base="dms:DateTime"/>
      </xsd:simpleType>
    </xsd:element>
    <xsd:element name="DateReceived" ma:index="8" nillable="true" ma:displayName="Date Received" ma:format="DateTime" ma:internalName="DateReceived">
      <xsd:simpleType>
        <xsd:restriction base="dms:DateTime"/>
      </xsd:simpleType>
    </xsd:element>
    <xsd:element name="ConversationTopic" ma:index="9" nillable="true" ma:displayName="ConversationTopic" ma:internalName="ConversationTopic">
      <xsd:simpleType>
        <xsd:restriction base="dms:Text">
          <xsd:maxLength value="255"/>
        </xsd:restriction>
      </xsd:simpleType>
    </xsd:element>
    <xsd:element name="ConversationID" ma:index="10" nillable="true" ma:displayName="ConversationID" ma:internalName="ConversationID">
      <xsd:simpleType>
        <xsd:restriction base="dms:Text">
          <xsd:maxLength value="255"/>
        </xsd:restriction>
      </xsd:simpleType>
    </xsd:element>
    <xsd:element name="HasAttachments" ma:index="11" nillable="true" ma:displayName="Has Attachments" ma:default="0" ma:internalName="HasAttachments">
      <xsd:simpleType>
        <xsd:restriction base="dms:Boolean"/>
      </xsd:simpleType>
    </xsd:element>
    <xsd:element name="Submitter" ma:index="12" nillable="true" ma:displayName="Submitter" ma:list="UserInfo" ma:SearchPeopleOnly="false" ma:SharePointGroup="0" ma:internalName="Submitter" ma:showField="Titl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Fingerprint" ma:index="13" nillable="true" ma:displayName="Fingerprint" ma:hidden="true" ma:internalName="Fingerprint" ma:readOnly="false">
      <xsd:simpleType>
        <xsd:restriction base="dms:Text">
          <xsd:maxLength value="255"/>
        </xsd:restriction>
      </xsd:simpleType>
    </xsd:element>
    <xsd:element name="c4838c65c76546ae93d5703426802f7f" ma:index="20" nillable="true" ma:taxonomy="true" ma:internalName="c4838c65c76546ae93d5703426802f7f" ma:taxonomyFieldName="RMKeyword1" ma:displayName="RM Keyword 1" ma:default="" ma:fieldId="{c4838c65-c765-46ae-93d5-703426802f7f}" ma:sspId="eb37f91c-4bb8-4ab3-bc5a-cd8753815459" ma:termSetId="6ce78382-c8e8-44b0-9862-0d52dc2f47b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1" nillable="true" ma:displayName="Taxonomy Catch All Column" ma:description="" ma:hidden="true" ma:list="{16fe675c-0843-4115-a495-0e880fdbd303}" ma:internalName="TaxCatchAll" ma:showField="CatchAllData" ma:web="0606af38-29d8-407d-826d-7a0cb9d9f4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2" nillable="true" ma:displayName="Taxonomy Catch All Column1" ma:description="" ma:hidden="true" ma:list="{16fe675c-0843-4115-a495-0e880fdbd303}" ma:internalName="TaxCatchAllLabel" ma:readOnly="true" ma:showField="CatchAllDataLabel" ma:web="0606af38-29d8-407d-826d-7a0cb9d9f4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j6c5b17cd04246da82e5604daf08bc68" ma:index="24" nillable="true" ma:taxonomy="true" ma:internalName="j6c5b17cd04246da82e5604daf08bc68" ma:taxonomyFieldName="RMKeyword2" ma:displayName="RM Keyword 2" ma:default="" ma:fieldId="{36c5b17c-d042-46da-82e5-604daf08bc68}" ma:sspId="eb37f91c-4bb8-4ab3-bc5a-cd8753815459" ma:termSetId="6d4083f0-4a5b-4f0d-bf61-1a7bc95d06a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3ef09377e3444258679b6035a1ff93a" ma:index="26" nillable="true" ma:taxonomy="true" ma:internalName="g3ef09377e3444258679b6035a1ff93a" ma:taxonomyFieldName="RMKeyword3" ma:displayName="RM Keyword 3" ma:default="" ma:fieldId="{03ef0937-7e34-4425-8679-b6035a1ff93a}" ma:sspId="eb37f91c-4bb8-4ab3-bc5a-cd8753815459" ma:termSetId="4114c526-84fc-4c3e-bdac-645514365e2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d0fc526a5c840319a97fd94028e9904" ma:index="28" nillable="true" ma:taxonomy="true" ma:internalName="cd0fc526a5c840319a97fd94028e9904" ma:taxonomyFieldName="RMKeyword4" ma:displayName="RM Keyword 4" ma:default="" ma:fieldId="{cd0fc526-a5c8-4031-9a97-fd94028e9904}" ma:sspId="eb37f91c-4bb8-4ab3-bc5a-cd8753815459" ma:termSetId="35662a10-3587-4b3e-a59c-955899b5916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5b153ee974a4a57a7568e533217f2cb" ma:index="30" nillable="true" ma:taxonomy="true" ma:internalName="k5b153ee974a4a57a7568e533217f2cb" ma:taxonomyFieldName="ProtectiveMarking" ma:displayName="Protective Marking" ma:default="" ma:fieldId="{45b153ee-974a-4a57-a756-8e533217f2cb}" ma:sspId="eb37f91c-4bb8-4ab3-bc5a-cd8753815459" ma:termSetId="a21652b8-fc26-4b81-81c8-686b596c9f4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ransfertoArchives" ma:index="32" nillable="true" ma:displayName="Transfer to Archives" ma:default="0" ma:internalName="TransfertoArchives">
      <xsd:simpleType>
        <xsd:restriction base="dms:Boolean"/>
      </xsd:simpleType>
    </xsd:element>
    <xsd:element name="RecordNumber" ma:index="33" nillable="true" ma:displayName="Record Number" ma:indexed="true" ma:internalName="RecordNumber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60097-f9a4-47a2-9b12-b18df77a0bea" elementFormDefault="qualified">
    <xsd:import namespace="http://schemas.microsoft.com/office/2006/documentManagement/types"/>
    <xsd:import namespace="http://schemas.microsoft.com/office/infopath/2007/PartnerControls"/>
    <xsd:element name="DateandTime" ma:index="34" nillable="true" ma:displayName="Date and Time" ma:format="DateOnly" ma:internalName="DateandTim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4" ma:displayName="Content Type"/>
        <xsd:element ref="dc:title" minOccurs="0" maxOccurs="1" ma:index="1" ma:displayName="Title"/>
        <xsd:element ref="dc:subject" minOccurs="0" maxOccurs="1" ma:index="2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600776d-0a3c-44b4-bff2-0ceaafb13046">
      <Value>2</Value>
      <Value>136</Value>
    </TaxCatchAll>
    <BCC xmlns="4600776d-0a3c-44b4-bff2-0ceaafb13046" xsi:nil="true"/>
    <DateSent xmlns="4600776d-0a3c-44b4-bff2-0ceaafb13046" xsi:nil="true"/>
    <RecordNumber xmlns="4600776d-0a3c-44b4-bff2-0ceaafb13046" xsi:nil="true"/>
    <To xmlns="4600776d-0a3c-44b4-bff2-0ceaafb13046" xsi:nil="true"/>
    <HasAttachments xmlns="4600776d-0a3c-44b4-bff2-0ceaafb13046">false</HasAttachments>
    <g3ef09377e3444258679b6035a1ff93a xmlns="4600776d-0a3c-44b4-bff2-0ceaafb13046">
      <Terms xmlns="http://schemas.microsoft.com/office/infopath/2007/PartnerControls"/>
    </g3ef09377e3444258679b6035a1ff93a>
    <k5b153ee974a4a57a7568e533217f2cb xmlns="4600776d-0a3c-44b4-bff2-0ceaafb13046">
      <Terms xmlns="http://schemas.microsoft.com/office/infopath/2007/PartnerControls"/>
    </k5b153ee974a4a57a7568e533217f2cb>
    <Submitter xmlns="4600776d-0a3c-44b4-bff2-0ceaafb13046">
      <UserInfo>
        <DisplayName/>
        <AccountId xsi:nil="true"/>
        <AccountType/>
      </UserInfo>
    </Submitter>
    <CC xmlns="4600776d-0a3c-44b4-bff2-0ceaafb13046" xsi:nil="true"/>
    <j6c5b17cd04246da82e5604daf08bc68 xmlns="4600776d-0a3c-44b4-bff2-0ceaafb13046">
      <Terms xmlns="http://schemas.microsoft.com/office/infopath/2007/PartnerControls"/>
    </j6c5b17cd04246da82e5604daf08bc68>
    <ConversationID xmlns="4600776d-0a3c-44b4-bff2-0ceaafb13046" xsi:nil="true"/>
    <DateReceived xmlns="4600776d-0a3c-44b4-bff2-0ceaafb13046" xsi:nil="true"/>
    <TransfertoArchives xmlns="4600776d-0a3c-44b4-bff2-0ceaafb13046">false</TransfertoArchives>
    <From1 xmlns="4600776d-0a3c-44b4-bff2-0ceaafb13046" xsi:nil="true"/>
    <cd0fc526a5c840319a97fd94028e9904 xmlns="4600776d-0a3c-44b4-bff2-0ceaafb13046">
      <Terms xmlns="http://schemas.microsoft.com/office/infopath/2007/PartnerControls"/>
    </cd0fc526a5c840319a97fd94028e9904>
    <Fingerprint xmlns="4600776d-0a3c-44b4-bff2-0ceaafb13046" xsi:nil="true"/>
    <ConversationTopic xmlns="4600776d-0a3c-44b4-bff2-0ceaafb13046" xsi:nil="true"/>
    <c4838c65c76546ae93d5703426802f7f xmlns="4600776d-0a3c-44b4-bff2-0ceaafb13046">
      <Terms xmlns="http://schemas.microsoft.com/office/infopath/2007/PartnerControls">
        <TermInfo xmlns="http://schemas.microsoft.com/office/infopath/2007/PartnerControls">
          <TermName xmlns="http://schemas.microsoft.com/office/infopath/2007/PartnerControls">Scrutiny</TermName>
          <TermId xmlns="http://schemas.microsoft.com/office/infopath/2007/PartnerControls">c40e1206-65f3-4fdf-a232-d54039a38d0a</TermId>
        </TermInfo>
      </Terms>
    </c4838c65c76546ae93d5703426802f7f>
    <DateandTime xmlns="ca160097-f9a4-47a2-9b12-b18df77a0bea" xsi:nil="true"/>
  </documentManagement>
</p:properties>
</file>

<file path=customXml/item4.xml><?xml version="1.0" encoding="utf-8"?>
<?mso-contentType ?>
<SharedContentType xmlns="Microsoft.SharePoint.Taxonomy.ContentTypeSync" SourceId="eb37f91c-4bb8-4ab3-bc5a-cd8753815459" ContentTypeId="0x010100E384AEB62CB4B84C9B739A3C1591DDDF" PreviousValue="false"/>
</file>

<file path=customXml/item5.xml><?xml version="1.0" encoding="utf-8"?>
<?mso-contentType ?>
<spe:Receivers xmlns:spe="http://schemas.microsoft.com/sharepoint/events"/>
</file>

<file path=customXml/itemProps1.xml><?xml version="1.0" encoding="utf-8"?>
<ds:datastoreItem xmlns:ds="http://schemas.openxmlformats.org/officeDocument/2006/customXml" ds:itemID="{4899B9A6-6E0F-4961-A2F8-E2875ACB896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F70BFAE-DB7F-4B22-978C-3787930D43BF}"/>
</file>

<file path=customXml/itemProps3.xml><?xml version="1.0" encoding="utf-8"?>
<ds:datastoreItem xmlns:ds="http://schemas.openxmlformats.org/officeDocument/2006/customXml" ds:itemID="{B48CF4A9-C6B0-42A6-8686-73D42AD7A419}">
  <ds:schemaRefs>
    <ds:schemaRef ds:uri="http://schemas.microsoft.com/office/2006/documentManagement/types"/>
    <ds:schemaRef ds:uri="http://www.w3.org/XML/1998/namespace"/>
    <ds:schemaRef ds:uri="83a87e31-bf32-46ab-8e70-9fa18461fa4d"/>
    <ds:schemaRef ds:uri="http://purl.org/dc/elements/1.1/"/>
    <ds:schemaRef ds:uri="http://schemas.microsoft.com/sharepoint/v3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63fd57c9-5291-4ee5-b3d3-37b4b570c278"/>
    <ds:schemaRef ds:uri="3fa4860e-4e84-4984-b511-cb934d7752ca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D3396517-01D5-4719-9192-13C74C137755}"/>
</file>

<file path=customXml/itemProps5.xml><?xml version="1.0" encoding="utf-8"?>
<ds:datastoreItem xmlns:ds="http://schemas.openxmlformats.org/officeDocument/2006/customXml" ds:itemID="{6A47FF28-327F-40EC-8A89-33433E84B6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Year-by-year Summary</vt:lpstr>
      <vt:lpstr>Future High Streets Fund</vt:lpstr>
      <vt:lpstr>Town Deals</vt:lpstr>
      <vt:lpstr>Levelling Up Fund</vt:lpstr>
      <vt:lpstr>Community Renewal Fund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Samuel Aggrey</dc:creator>
  <cp:keywords/>
  <dc:description/>
  <cp:lastModifiedBy>Amanda Turner</cp:lastModifiedBy>
  <cp:revision/>
  <cp:lastPrinted>2022-10-19T07:04:38Z</cp:lastPrinted>
  <dcterms:created xsi:type="dcterms:W3CDTF">2022-05-26T13:27:55Z</dcterms:created>
  <dcterms:modified xsi:type="dcterms:W3CDTF">2022-11-09T15:14:37Z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0x010100E384AEB62CB4B84C9B739A3C1591DDDF0006CC08233285194CA392640DC3C9B143</vt:lpwstr>
  </property>
  <property fmtid="{D5CDD505-2E9C-101B-9397-08002B2CF9AE}" pid="3" name="RMKeyword3">
    <vt:lpwstr/>
  </property>
  <property fmtid="{D5CDD505-2E9C-101B-9397-08002B2CF9AE}" pid="4" name="Sessions">
    <vt:lpwstr>136;#2021-22|96b889cb-bf30-4d4e-a7d4-109b091b8c4a</vt:lpwstr>
  </property>
  <property fmtid="{D5CDD505-2E9C-101B-9397-08002B2CF9AE}" pid="5" name="RMKeyword1">
    <vt:lpwstr>2;#Scrutiny|c40e1206-65f3-4fdf-a232-d54039a38d0a</vt:lpwstr>
  </property>
  <property fmtid="{D5CDD505-2E9C-101B-9397-08002B2CF9AE}" pid="6" name="RMKeyword4">
    <vt:lpwstr/>
  </property>
  <property fmtid="{D5CDD505-2E9C-101B-9397-08002B2CF9AE}" pid="7" name="Inquiry">
    <vt:lpwstr/>
  </property>
  <property fmtid="{D5CDD505-2E9C-101B-9397-08002B2CF9AE}" pid="8" name="RMKeyword2">
    <vt:lpwstr/>
  </property>
  <property fmtid="{D5CDD505-2E9C-101B-9397-08002B2CF9AE}" pid="9" name="Circulation">
    <vt:lpwstr/>
  </property>
  <property fmtid="{D5CDD505-2E9C-101B-9397-08002B2CF9AE}" pid="10" name="ProtectiveMarking">
    <vt:lpwstr/>
  </property>
  <property fmtid="{D5CDD505-2E9C-101B-9397-08002B2CF9AE}" pid="11" name="Category">
    <vt:lpwstr/>
  </property>
  <property fmtid="{D5CDD505-2E9C-101B-9397-08002B2CF9AE}" pid="12" name="MSIP_Label_a8f77787-5df4-43b6-a2a8-8d8b678a318b_Enabled">
    <vt:lpwstr>true</vt:lpwstr>
  </property>
  <property fmtid="{D5CDD505-2E9C-101B-9397-08002B2CF9AE}" pid="13" name="MSIP_Label_a8f77787-5df4-43b6-a2a8-8d8b678a318b_SetDate">
    <vt:lpwstr>2022-06-24T13:57:04Z</vt:lpwstr>
  </property>
  <property fmtid="{D5CDD505-2E9C-101B-9397-08002B2CF9AE}" pid="14" name="MSIP_Label_a8f77787-5df4-43b6-a2a8-8d8b678a318b_Method">
    <vt:lpwstr>Standard</vt:lpwstr>
  </property>
  <property fmtid="{D5CDD505-2E9C-101B-9397-08002B2CF9AE}" pid="15" name="MSIP_Label_a8f77787-5df4-43b6-a2a8-8d8b678a318b_Name">
    <vt:lpwstr>a8f77787-5df4-43b6-a2a8-8d8b678a318b</vt:lpwstr>
  </property>
  <property fmtid="{D5CDD505-2E9C-101B-9397-08002B2CF9AE}" pid="16" name="MSIP_Label_a8f77787-5df4-43b6-a2a8-8d8b678a318b_SiteId">
    <vt:lpwstr>1ce6dd9e-b337-4088-be5e-8dbbec04b34a</vt:lpwstr>
  </property>
  <property fmtid="{D5CDD505-2E9C-101B-9397-08002B2CF9AE}" pid="17" name="MSIP_Label_a8f77787-5df4-43b6-a2a8-8d8b678a318b_ActionId">
    <vt:lpwstr>3c082726-964d-4043-ac51-e093e44040a7</vt:lpwstr>
  </property>
  <property fmtid="{D5CDD505-2E9C-101B-9397-08002B2CF9AE}" pid="18" name="MSIP_Label_a8f77787-5df4-43b6-a2a8-8d8b678a318b_ContentBits">
    <vt:lpwstr>0</vt:lpwstr>
  </property>
  <property fmtid="{D5CDD505-2E9C-101B-9397-08002B2CF9AE}" pid="19" name="MediaServiceImageTags">
    <vt:lpwstr/>
  </property>
  <property fmtid="{D5CDD505-2E9C-101B-9397-08002B2CF9AE}" pid="20" name="n78ca1497cf6442fb3babdda785c85ae">
    <vt:lpwstr/>
  </property>
  <property fmtid="{D5CDD505-2E9C-101B-9397-08002B2CF9AE}" pid="21" name="e6f926d7f5b14a74bee86c3452d91372">
    <vt:lpwstr>2021-22|96b889cb-bf30-4d4e-a7d4-109b091b8c4a</vt:lpwstr>
  </property>
  <property fmtid="{D5CDD505-2E9C-101B-9397-08002B2CF9AE}" pid="22" name="ja5e4d000da44b5490ce6b4249309924">
    <vt:lpwstr/>
  </property>
  <property fmtid="{D5CDD505-2E9C-101B-9397-08002B2CF9AE}" pid="23" name="j3dc9349b3384741bd6025ba1321f3a9">
    <vt:lpwstr/>
  </property>
</Properties>
</file>