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isgov-my.sharepoint.com/personal/ivan_cox_beis_gov_uk/Documents/P Drive Migration/Documents/Elgar files/misc/BEIS merge/MFO 2020-21/"/>
    </mc:Choice>
  </mc:AlternateContent>
  <xr:revisionPtr revIDLastSave="49" documentId="13_ncr:1_{5712E24E-623D-450B-BB40-A5CA9CE66176}" xr6:coauthVersionLast="47" xr6:coauthVersionMax="47" xr10:uidLastSave="{BA4FD4D2-11ED-4965-94F7-0BFF98D0B6F4}"/>
  <bookViews>
    <workbookView xWindow="-98" yWindow="-98" windowWidth="24196" windowHeight="13245" xr2:uid="{14FD0746-EB26-4400-AF23-7CC2220162CE}"/>
  </bookViews>
  <sheets>
    <sheet name=" Table A (i)" sheetId="4" r:id="rId1"/>
    <sheet name="Table A (ii)" sheetId="5" r:id="rId2"/>
    <sheet name="Table B" sheetId="1" r:id="rId3"/>
    <sheet name="Sheet2" sheetId="2" state="hidden" r:id="rId4"/>
    <sheet name="Sheet3" sheetId="3" state="hidden" r:id="rId5"/>
  </sheets>
  <definedNames>
    <definedName name="_xlnm.Print_Area" localSheetId="0">' Table A (i)'!$A$1:$N$127</definedName>
    <definedName name="_xlnm.Print_Area" localSheetId="1">'Table A (ii)'!$A$1:$H$78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77" i="5"/>
  <c r="D40" i="4"/>
  <c r="D25" i="5"/>
  <c r="E62" i="5"/>
  <c r="E61" i="5"/>
  <c r="E48" i="5"/>
  <c r="K37" i="5"/>
  <c r="E103" i="4"/>
  <c r="E98" i="4"/>
  <c r="K93" i="4"/>
  <c r="K92" i="4"/>
  <c r="K89" i="4"/>
  <c r="E80" i="4"/>
  <c r="E79" i="4"/>
  <c r="E76" i="4"/>
  <c r="E70" i="4"/>
  <c r="E58" i="4"/>
  <c r="E40" i="4"/>
  <c r="E35" i="4"/>
  <c r="E34" i="4"/>
  <c r="E33" i="4"/>
  <c r="E24" i="4"/>
  <c r="E23" i="4"/>
  <c r="E15" i="4"/>
  <c r="E6" i="4"/>
  <c r="D19" i="1" l="1"/>
  <c r="J89" i="4"/>
  <c r="J92" i="4"/>
  <c r="D40" i="1" l="1"/>
  <c r="J37" i="5" l="1"/>
  <c r="D61" i="5"/>
  <c r="D48" i="5"/>
  <c r="D62" i="5"/>
  <c r="J93" i="4"/>
  <c r="D103" i="4"/>
  <c r="D98" i="4"/>
  <c r="D79" i="4"/>
  <c r="D80" i="4"/>
  <c r="D76" i="4"/>
  <c r="D70" i="4"/>
  <c r="D58" i="4"/>
  <c r="D34" i="4"/>
  <c r="D35" i="4"/>
  <c r="D33" i="4"/>
  <c r="D24" i="4"/>
  <c r="D23" i="4"/>
  <c r="D15" i="4"/>
  <c r="D6" i="4"/>
  <c r="B37" i="1" l="1"/>
  <c r="D23" i="1" l="1"/>
  <c r="D24" i="1"/>
  <c r="K25" i="5" l="1"/>
  <c r="J25" i="5"/>
  <c r="E25" i="5"/>
  <c r="F25" i="5" l="1"/>
  <c r="G25" i="5" s="1"/>
  <c r="L25" i="5"/>
  <c r="M25" i="5" s="1"/>
  <c r="D39" i="1" l="1"/>
  <c r="D16" i="1"/>
  <c r="D17" i="1"/>
  <c r="D36" i="1" l="1"/>
  <c r="D6" i="1" l="1"/>
  <c r="K77" i="4"/>
  <c r="D60" i="1" l="1"/>
  <c r="D61" i="1"/>
  <c r="D49" i="1" l="1"/>
  <c r="D62" i="1" l="1"/>
  <c r="D59" i="1"/>
  <c r="D58" i="1"/>
  <c r="D57" i="1"/>
  <c r="D56" i="1"/>
  <c r="E77" i="4" l="1"/>
  <c r="E71" i="5" l="1"/>
  <c r="E68" i="5"/>
  <c r="E55" i="5"/>
  <c r="E51" i="5"/>
  <c r="E42" i="5"/>
  <c r="E33" i="5"/>
  <c r="E20" i="5"/>
  <c r="E28" i="5"/>
  <c r="E12" i="5"/>
  <c r="K124" i="4"/>
  <c r="D77" i="4" l="1"/>
  <c r="K75" i="5"/>
  <c r="J75" i="5"/>
  <c r="K71" i="5"/>
  <c r="J71" i="5"/>
  <c r="K68" i="5"/>
  <c r="J68" i="5"/>
  <c r="K55" i="5"/>
  <c r="J55" i="5"/>
  <c r="K51" i="5"/>
  <c r="J51" i="5"/>
  <c r="K42" i="5"/>
  <c r="J42" i="5"/>
  <c r="K33" i="5"/>
  <c r="J33" i="5"/>
  <c r="K20" i="5"/>
  <c r="J20" i="5"/>
  <c r="K28" i="5"/>
  <c r="J28" i="5"/>
  <c r="K12" i="5"/>
  <c r="J12" i="5"/>
  <c r="K77" i="5" l="1"/>
  <c r="J77" i="5"/>
  <c r="L33" i="5"/>
  <c r="M33" i="5" s="1"/>
  <c r="L20" i="5"/>
  <c r="M20" i="5" s="1"/>
  <c r="L51" i="5"/>
  <c r="M51" i="5" s="1"/>
  <c r="L75" i="5"/>
  <c r="M75" i="5" s="1"/>
  <c r="L28" i="5"/>
  <c r="M28" i="5" s="1"/>
  <c r="L68" i="5"/>
  <c r="M68" i="5" s="1"/>
  <c r="L42" i="5"/>
  <c r="M42" i="5" s="1"/>
  <c r="L71" i="5"/>
  <c r="M71" i="5" s="1"/>
  <c r="L55" i="5"/>
  <c r="M55" i="5" s="1"/>
  <c r="L12" i="5"/>
  <c r="M12" i="5" s="1"/>
  <c r="L77" i="5" l="1"/>
  <c r="M77" i="5" s="1"/>
  <c r="J77" i="4" l="1"/>
  <c r="E48" i="4" l="1"/>
  <c r="D48" i="4"/>
  <c r="D71" i="5" l="1"/>
  <c r="D68" i="5"/>
  <c r="D55" i="5"/>
  <c r="D51" i="5"/>
  <c r="D42" i="5"/>
  <c r="F71" i="5" l="1"/>
  <c r="G71" i="5" s="1"/>
  <c r="F68" i="5"/>
  <c r="G68" i="5" s="1"/>
  <c r="F55" i="5"/>
  <c r="G55" i="5" s="1"/>
  <c r="F51" i="5"/>
  <c r="G51" i="5" s="1"/>
  <c r="F42" i="5"/>
  <c r="G42" i="5" s="1"/>
  <c r="D18" i="1"/>
  <c r="D15" i="1"/>
  <c r="D14" i="1"/>
  <c r="D13" i="1" l="1"/>
  <c r="D55" i="1" l="1"/>
  <c r="D54" i="1"/>
  <c r="D53" i="1"/>
  <c r="D52" i="1"/>
  <c r="D51" i="1"/>
  <c r="D50" i="1"/>
  <c r="C67" i="1" l="1"/>
  <c r="B67" i="1"/>
  <c r="J124" i="4" l="1"/>
  <c r="E124" i="4"/>
  <c r="D124" i="4"/>
  <c r="L124" i="4" l="1"/>
  <c r="F124" i="4"/>
  <c r="G124" i="4" s="1"/>
  <c r="D33" i="5"/>
  <c r="D20" i="5"/>
  <c r="M124" i="4" l="1"/>
  <c r="E75" i="5"/>
  <c r="E77" i="5" s="1"/>
  <c r="F20" i="5"/>
  <c r="G20" i="5" s="1"/>
  <c r="D75" i="5"/>
  <c r="F33" i="5"/>
  <c r="G33" i="5" s="1"/>
  <c r="D28" i="5"/>
  <c r="D12" i="5"/>
  <c r="J118" i="4"/>
  <c r="K100" i="4"/>
  <c r="J100" i="4"/>
  <c r="K94" i="4"/>
  <c r="J94" i="4"/>
  <c r="K62" i="4"/>
  <c r="J62" i="4"/>
  <c r="K48" i="4"/>
  <c r="J48" i="4"/>
  <c r="K41" i="4"/>
  <c r="J41" i="4"/>
  <c r="K31" i="4"/>
  <c r="J31" i="4"/>
  <c r="K19" i="4"/>
  <c r="J19" i="4"/>
  <c r="K16" i="4"/>
  <c r="J16" i="4"/>
  <c r="D118" i="4"/>
  <c r="E100" i="4"/>
  <c r="D100" i="4"/>
  <c r="E94" i="4"/>
  <c r="D94" i="4"/>
  <c r="E19" i="4"/>
  <c r="D19" i="4"/>
  <c r="E62" i="4"/>
  <c r="D62" i="4"/>
  <c r="E41" i="4"/>
  <c r="D41" i="4"/>
  <c r="E31" i="4"/>
  <c r="D31" i="4"/>
  <c r="E16" i="4"/>
  <c r="D16" i="4"/>
  <c r="K118" i="4"/>
  <c r="J126" i="4" l="1"/>
  <c r="K126" i="4"/>
  <c r="D126" i="4"/>
  <c r="F75" i="5"/>
  <c r="G75" i="5" s="1"/>
  <c r="F48" i="4"/>
  <c r="L77" i="4"/>
  <c r="M77" i="4" s="1"/>
  <c r="L48" i="4"/>
  <c r="M48" i="4" s="1"/>
  <c r="L100" i="4"/>
  <c r="M100" i="4" s="1"/>
  <c r="L19" i="4"/>
  <c r="M19" i="4" s="1"/>
  <c r="L62" i="4"/>
  <c r="M62" i="4" s="1"/>
  <c r="L118" i="4"/>
  <c r="M118" i="4" s="1"/>
  <c r="F41" i="4"/>
  <c r="G41" i="4" s="1"/>
  <c r="L94" i="4"/>
  <c r="M94" i="4" s="1"/>
  <c r="F28" i="5"/>
  <c r="G28" i="5" s="1"/>
  <c r="F12" i="5"/>
  <c r="G12" i="5" s="1"/>
  <c r="F31" i="4"/>
  <c r="G31" i="4" s="1"/>
  <c r="F94" i="4"/>
  <c r="G94" i="4" s="1"/>
  <c r="F19" i="4"/>
  <c r="G19" i="4" s="1"/>
  <c r="L16" i="4"/>
  <c r="F62" i="4"/>
  <c r="G62" i="4" s="1"/>
  <c r="F77" i="4"/>
  <c r="G77" i="4" s="1"/>
  <c r="F100" i="4"/>
  <c r="G100" i="4" s="1"/>
  <c r="L41" i="4"/>
  <c r="M41" i="4" s="1"/>
  <c r="F16" i="4"/>
  <c r="G16" i="4" s="1"/>
  <c r="E118" i="4"/>
  <c r="E126" i="4" s="1"/>
  <c r="L31" i="4"/>
  <c r="M31" i="4" s="1"/>
  <c r="D38" i="1"/>
  <c r="D45" i="1"/>
  <c r="D48" i="1"/>
  <c r="D37" i="1"/>
  <c r="L126" i="4" l="1"/>
  <c r="M126" i="4" s="1"/>
  <c r="F126" i="4"/>
  <c r="G126" i="4" s="1"/>
  <c r="M16" i="4"/>
  <c r="F118" i="4"/>
  <c r="G118" i="4" s="1"/>
  <c r="G48" i="4"/>
  <c r="F77" i="5"/>
  <c r="G77" i="5" s="1"/>
  <c r="D67" i="1" l="1"/>
  <c r="E67" i="1" l="1"/>
</calcChain>
</file>

<file path=xl/sharedStrings.xml><?xml version="1.0" encoding="utf-8"?>
<sst xmlns="http://schemas.openxmlformats.org/spreadsheetml/2006/main" count="479" uniqueCount="233">
  <si>
    <t>Table A (i) Departmental Expenditure Limits (DELs)</t>
  </si>
  <si>
    <t>Subheads</t>
  </si>
  <si>
    <t>Description</t>
  </si>
  <si>
    <t>Programme</t>
  </si>
  <si>
    <t>Resource</t>
  </si>
  <si>
    <t>Capital</t>
  </si>
  <si>
    <t>£ million</t>
  </si>
  <si>
    <t>%</t>
  </si>
  <si>
    <t xml:space="preserve">see note  number </t>
  </si>
  <si>
    <t>A</t>
  </si>
  <si>
    <t>Deliver an ambitious industrial strategy</t>
  </si>
  <si>
    <t>Business and enterprise</t>
  </si>
  <si>
    <t>British Shipbuilders liabilities</t>
  </si>
  <si>
    <t>COVID-19 business support grants</t>
  </si>
  <si>
    <t>South Tees Site Company</t>
  </si>
  <si>
    <t>Meteorological Office</t>
  </si>
  <si>
    <t>Ordnance Survey</t>
  </si>
  <si>
    <t>National Measurement Service</t>
  </si>
  <si>
    <t>Launch investments</t>
  </si>
  <si>
    <t>Trade Credit Reinsurance</t>
  </si>
  <si>
    <t>Other programmes</t>
  </si>
  <si>
    <t>sub total</t>
  </si>
  <si>
    <t>B</t>
  </si>
  <si>
    <t>Maximise investment opportunities and bolster UK interests</t>
  </si>
  <si>
    <t>International Climate Finance</t>
  </si>
  <si>
    <t>C, K</t>
  </si>
  <si>
    <t>Promote competitive markets and responsible business practices</t>
  </si>
  <si>
    <t>Better Regulation</t>
  </si>
  <si>
    <t>Companies House</t>
  </si>
  <si>
    <t>Insolvency Service</t>
  </si>
  <si>
    <t>Market Frameworks</t>
  </si>
  <si>
    <t>Travel Bonding</t>
  </si>
  <si>
    <t>Low Pay Commission</t>
  </si>
  <si>
    <t>Advisory, Conciliation and Arbitration Service administration</t>
  </si>
  <si>
    <t>Advisory, Conciliation and Arbitration Service programme</t>
  </si>
  <si>
    <t>Competition Service administration</t>
  </si>
  <si>
    <t>Competition Service programme</t>
  </si>
  <si>
    <t>D</t>
  </si>
  <si>
    <t>Delivering affordable energy for households and businesses</t>
  </si>
  <si>
    <t>Fuel poverty</t>
  </si>
  <si>
    <t>Green Deal</t>
  </si>
  <si>
    <t>Energy Efficiency</t>
  </si>
  <si>
    <t>Ofgem costs</t>
  </si>
  <si>
    <t>Smart meters</t>
  </si>
  <si>
    <t>Net Zero Industry</t>
  </si>
  <si>
    <t>Net Zero Buildings and Heat</t>
  </si>
  <si>
    <t>Energy Bills Support Scheme</t>
  </si>
  <si>
    <t>E, L</t>
  </si>
  <si>
    <t>Ensuring that our energy system is reliable and secure</t>
  </si>
  <si>
    <t>Electricity market reform</t>
  </si>
  <si>
    <t>Energy SAR</t>
  </si>
  <si>
    <t>New nuclear</t>
  </si>
  <si>
    <t>Oil and gas</t>
  </si>
  <si>
    <t>Electricity Settlements Company</t>
  </si>
  <si>
    <t>F, M</t>
  </si>
  <si>
    <t>Taking action on climate change and decarbonisation</t>
  </si>
  <si>
    <t>Carbon capture and storage</t>
  </si>
  <si>
    <t>Energy innovation</t>
  </si>
  <si>
    <t>Renewable energy</t>
  </si>
  <si>
    <t>Drive action on climate change</t>
  </si>
  <si>
    <t>International &amp; EU energy &amp; security</t>
  </si>
  <si>
    <t>International climate change</t>
  </si>
  <si>
    <t>Heat</t>
  </si>
  <si>
    <t>National carbon markets</t>
  </si>
  <si>
    <t>Committee on Climate Change BEIS funding</t>
  </si>
  <si>
    <t>Committee on Climate Change other government departments' funding</t>
  </si>
  <si>
    <t>Salix</t>
  </si>
  <si>
    <t>Low Carbon contracts company</t>
  </si>
  <si>
    <t>G, N</t>
  </si>
  <si>
    <t>Managing our energy legacy safely and responsibly</t>
  </si>
  <si>
    <t>British Energy liabilities</t>
  </si>
  <si>
    <t>Civil nuclear liabilities</t>
  </si>
  <si>
    <t>Coal pensions</t>
  </si>
  <si>
    <t>Concessionary fuel</t>
  </si>
  <si>
    <t>Global threat reduction programme</t>
  </si>
  <si>
    <t>Non-proliferation</t>
  </si>
  <si>
    <t>Nuclear security</t>
  </si>
  <si>
    <t>Nuclear Liabilities Fund</t>
  </si>
  <si>
    <t>Coal Authority administration costs</t>
  </si>
  <si>
    <t>Coal Authority programme costs</t>
  </si>
  <si>
    <t>Oil and Gas Authority administration costs</t>
  </si>
  <si>
    <t>Oil and Gas Authority programme costs</t>
  </si>
  <si>
    <t>Civil Nuclear Police Authority costs met by BEIS</t>
  </si>
  <si>
    <t>H, O, S</t>
  </si>
  <si>
    <t>Science and Research</t>
  </si>
  <si>
    <t>UK Atomic Energy Authority</t>
  </si>
  <si>
    <t>UK Space Agency</t>
  </si>
  <si>
    <t>Diamond Light Source</t>
  </si>
  <si>
    <t>Vaccines Taskforce</t>
  </si>
  <si>
    <t>SURE</t>
  </si>
  <si>
    <t>Research Capital investment fund</t>
  </si>
  <si>
    <t>British Academy</t>
  </si>
  <si>
    <t>Royal Academy of Engineering</t>
  </si>
  <si>
    <t>Science and society</t>
  </si>
  <si>
    <t>Research Base and Science contingency</t>
  </si>
  <si>
    <t>Animal Licence Fees</t>
  </si>
  <si>
    <t>ARIA</t>
  </si>
  <si>
    <t>Horizon Europe and Euratom</t>
  </si>
  <si>
    <t>UK Research and Innovation</t>
  </si>
  <si>
    <t>I, P</t>
  </si>
  <si>
    <t>Capability</t>
  </si>
  <si>
    <t>Core and agency admin</t>
  </si>
  <si>
    <t>Centrally held/unallocated</t>
  </si>
  <si>
    <t>Other programmes (including EU Exit Programme)</t>
  </si>
  <si>
    <t>UK Shared Business Services administration</t>
  </si>
  <si>
    <t>J, Q</t>
  </si>
  <si>
    <t>Government as Shareholder</t>
  </si>
  <si>
    <t>British Business Bank</t>
  </si>
  <si>
    <t>Coronavirus Business Loans</t>
  </si>
  <si>
    <t>Future Fund</t>
  </si>
  <si>
    <t>Business and Enterprise access to finance</t>
  </si>
  <si>
    <t>Post Office Network subsidy</t>
  </si>
  <si>
    <t>BEIS (Postal Services Act 2011) company</t>
  </si>
  <si>
    <t>Northern Powerhouse</t>
  </si>
  <si>
    <t>Midlands Engine</t>
  </si>
  <si>
    <t>Cornwall and Isles of Scilly Fund</t>
  </si>
  <si>
    <t>British Technology Investments</t>
  </si>
  <si>
    <t>Enterprise finance guarantee</t>
  </si>
  <si>
    <t>Enterprise capital fund</t>
  </si>
  <si>
    <t>R, T</t>
  </si>
  <si>
    <t>Nuclear Decommissioning Authority and Site Licence Company expenditure /income</t>
  </si>
  <si>
    <t>NDA administration costs</t>
  </si>
  <si>
    <t>NDA gross programme</t>
  </si>
  <si>
    <t>NDA SLC programme</t>
  </si>
  <si>
    <t>NDA programme income</t>
  </si>
  <si>
    <t>total voted and non voted</t>
  </si>
  <si>
    <t>Table A (ii) AME budgets</t>
  </si>
  <si>
    <t>see note number</t>
  </si>
  <si>
    <t>NESTA</t>
  </si>
  <si>
    <t>Parental Leave Schemes</t>
  </si>
  <si>
    <t>ACAS</t>
  </si>
  <si>
    <t>Competition Service</t>
  </si>
  <si>
    <t>Redundancy payments</t>
  </si>
  <si>
    <t>W</t>
  </si>
  <si>
    <t>Clean Growth Fund</t>
  </si>
  <si>
    <t>Committee on Climate Change</t>
  </si>
  <si>
    <t>Low Carbon Contracts Company</t>
  </si>
  <si>
    <t>Coal Health liabilities</t>
  </si>
  <si>
    <t>Coal Pensions</t>
  </si>
  <si>
    <t>Civil Nuclear Police Authority</t>
  </si>
  <si>
    <t>Coal Authority</t>
  </si>
  <si>
    <t>Oil and Gas Authority</t>
  </si>
  <si>
    <t>ESA pensions</t>
  </si>
  <si>
    <t>Research Councils pensions</t>
  </si>
  <si>
    <t>Z, AH</t>
  </si>
  <si>
    <t>Other core department provisions</t>
  </si>
  <si>
    <t>UK Shared Business Services</t>
  </si>
  <si>
    <t>AA, AI</t>
  </si>
  <si>
    <t>Enterprise Finance Guarantee/Small Firms Loan Guarantee</t>
  </si>
  <si>
    <t>Post Office working capital loan</t>
  </si>
  <si>
    <t>Post Office Limited</t>
  </si>
  <si>
    <t>BIS (Postal Services Act 2011) company</t>
  </si>
  <si>
    <t>Enrichment Holdings dividend income</t>
  </si>
  <si>
    <t>Renewable Heat Incentive</t>
  </si>
  <si>
    <t>Nuclear Decommissioning Authority</t>
  </si>
  <si>
    <t>NDA movements in provision</t>
  </si>
  <si>
    <t>NDA depreciation</t>
  </si>
  <si>
    <t xml:space="preserve">Delivering affordable energy for households and businesses     </t>
  </si>
  <si>
    <t>Table B: how DEL funding plans for 2022-23 have altered since Spending Review 2021</t>
  </si>
  <si>
    <t>BEIS</t>
  </si>
  <si>
    <t>admin</t>
  </si>
  <si>
    <t>programme</t>
  </si>
  <si>
    <t>Resource DEL total</t>
  </si>
  <si>
    <t>Capital DEL</t>
  </si>
  <si>
    <t>Spending Review outcome</t>
  </si>
  <si>
    <t>Additional, new, money awarded since SR2021:-</t>
  </si>
  <si>
    <t>Reserve claims 2022-23</t>
  </si>
  <si>
    <t>IFRS16</t>
  </si>
  <si>
    <t>Bounce Back Loans counter fraud</t>
  </si>
  <si>
    <t>Vaccines TaskForce</t>
  </si>
  <si>
    <t>UKGI</t>
  </si>
  <si>
    <t>Budget Measures</t>
  </si>
  <si>
    <t>Bulb SAR</t>
  </si>
  <si>
    <t>Estimating, forecasting and reprofiling changes:-</t>
  </si>
  <si>
    <t>IFRS16 additional funding</t>
  </si>
  <si>
    <t>Budget Exchange from 2021-22 for Horizon Europe</t>
  </si>
  <si>
    <t>Budget Exchange from 2021-22 for ARIA</t>
  </si>
  <si>
    <t>British Business Bank reprofiling</t>
  </si>
  <si>
    <t>Neutral funding changes between departments:-</t>
  </si>
  <si>
    <t>Machinery of government changes:-</t>
  </si>
  <si>
    <t>Cyber Security from Ministry of Defence</t>
  </si>
  <si>
    <t>Other funding transfers:-</t>
  </si>
  <si>
    <t>Transfer from Foreign, Commonwealth and Development Office for International Climate Finance</t>
  </si>
  <si>
    <t>Transfer from Foreign, Commonwealth and Development Office for OneHMG Platform charges</t>
  </si>
  <si>
    <t>Transfer from Ministry of Defence for defence Innovation Loans</t>
  </si>
  <si>
    <t>Transfer from Foreign, Commonwealth and Development Office for humanitarian support for Ukraine</t>
  </si>
  <si>
    <t>Transfer from Security and Intelligence Agencies for Cyber Security</t>
  </si>
  <si>
    <t>Transfer to Foreign, Commonwealth and Development Office for International Climate Finance staff costs</t>
  </si>
  <si>
    <t>Transfer to Cabinet Office for Britain is Great Campaign</t>
  </si>
  <si>
    <t xml:space="preserve">Education </t>
  </si>
  <si>
    <t>-</t>
  </si>
  <si>
    <t>Education: accelerate transition to National Funding Formula</t>
  </si>
  <si>
    <t>England</t>
  </si>
  <si>
    <t>Education: doubling the school sports premium</t>
  </si>
  <si>
    <t xml:space="preserve">Education: every school an academy </t>
  </si>
  <si>
    <t>Education: expand breakfast clubs</t>
  </si>
  <si>
    <t>Education: longer school day</t>
  </si>
  <si>
    <t xml:space="preserve">Education: mentoring for disadvantaged pupils </t>
  </si>
  <si>
    <t>Education: Northern Powerhouse</t>
  </si>
  <si>
    <t>Education</t>
  </si>
  <si>
    <t>16-19 Technical Education: Sainsbury reforms</t>
  </si>
  <si>
    <t xml:space="preserve">Education capital: extend free schools programme </t>
  </si>
  <si>
    <t xml:space="preserve">Free school transport: expand eligibility to selective schools </t>
  </si>
  <si>
    <t xml:space="preserve">Labour market participation: funding for returnships </t>
  </si>
  <si>
    <t>Midlands Skills Challenge (English Language Training)</t>
  </si>
  <si>
    <t>Transfer to Ministry of Defence - NSO Contribution</t>
  </si>
  <si>
    <t>Transfer to Department for Levelling Up, Housing and Communities for Manchester Devolution deal</t>
  </si>
  <si>
    <t>Transfer to Department for Levelling Up, Housing and Communities for LEP Core Funding</t>
  </si>
  <si>
    <t>Transfer to Department of Health and Social Care for Academic Health Science Networks funding</t>
  </si>
  <si>
    <t>Transfer to Foreign and Commonwealth Office for BEIS annual contribution Science and Innovation Network running costs</t>
  </si>
  <si>
    <t>Transfer to Foreign and Commonwealth Office for Global Partnership Fund</t>
  </si>
  <si>
    <t>Transfer to Foreign and Commonwealth Office for BEIS contribution to increase for Science and Innovation Network</t>
  </si>
  <si>
    <t>Transfer to Cabinet Office - Special Advisers payroll</t>
  </si>
  <si>
    <t>IFRS16 reclassification</t>
  </si>
  <si>
    <t>Coronavirus Business Loans - Business Interrupment Payments</t>
  </si>
  <si>
    <t>Shared Outcome Fund - Open Regulation Platform</t>
  </si>
  <si>
    <t>Energy Bills Support Scheme (May 2022 extension)</t>
  </si>
  <si>
    <t>Out of turn Estimate Measures</t>
  </si>
  <si>
    <t>Energy Price Guarantee</t>
  </si>
  <si>
    <t>This year
(Supplementary Estimates budget sought)</t>
  </si>
  <si>
    <t>This year 
(Main Estimates budget approved)</t>
  </si>
  <si>
    <t>change from Main Estimate</t>
  </si>
  <si>
    <t>Energy Bill Relief Scheme</t>
  </si>
  <si>
    <t>X</t>
  </si>
  <si>
    <t>U, AD</t>
  </si>
  <si>
    <t>V, AE, AM</t>
  </si>
  <si>
    <t>AF</t>
  </si>
  <si>
    <t>Y, AG, AL</t>
  </si>
  <si>
    <t>AB, AJ</t>
  </si>
  <si>
    <t>AC</t>
  </si>
  <si>
    <t>AK</t>
  </si>
  <si>
    <t>Energy Bills Support Scheme - Northern Ireland</t>
  </si>
  <si>
    <t>2022-2023 Supplementary Estimate DEL totals as at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</si>
</sst>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"/>
    <numFmt numFmtId="166" formatCode="0.0%"/>
    <numFmt numFmtId="167" formatCode="#,##0,;\-#,##0,"/>
    <numFmt numFmtId="168" formatCode="#,##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color theme="1"/>
      <name val="Humnst777 Lt BT"/>
      <family val="2"/>
    </font>
    <font>
      <b/>
      <sz val="10"/>
      <name val="Humnst777 Lt BT"/>
      <family val="2"/>
    </font>
    <font>
      <b/>
      <sz val="10"/>
      <color theme="1"/>
      <name val="Humnst777 Lt BT"/>
      <family val="2"/>
    </font>
    <font>
      <sz val="10"/>
      <name val="Humnst777 Lt BT"/>
      <family val="2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4" fillId="2" borderId="0">
      <alignment horizontal="right" vertical="top" wrapText="1"/>
    </xf>
    <xf numFmtId="0" fontId="5" fillId="0" borderId="1">
      <alignment horizontal="right"/>
    </xf>
    <xf numFmtId="0" fontId="5" fillId="0" borderId="0"/>
    <xf numFmtId="167" fontId="4" fillId="2" borderId="2">
      <alignment wrapText="1"/>
    </xf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141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8" fillId="3" borderId="0" xfId="1" applyNumberFormat="1" applyFont="1" applyFill="1" applyAlignment="1">
      <alignment horizontal="right"/>
    </xf>
    <xf numFmtId="164" fontId="6" fillId="3" borderId="0" xfId="1" applyNumberFormat="1" applyFont="1" applyFill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left" wrapText="1"/>
    </xf>
    <xf numFmtId="0" fontId="6" fillId="0" borderId="3" xfId="1" applyFont="1" applyBorder="1" applyAlignment="1">
      <alignment horizontal="center"/>
    </xf>
    <xf numFmtId="164" fontId="6" fillId="0" borderId="0" xfId="1" applyNumberFormat="1" applyFont="1" applyAlignment="1" applyProtection="1">
      <alignment horizontal="right"/>
      <protection locked="0"/>
    </xf>
    <xf numFmtId="164" fontId="8" fillId="0" borderId="3" xfId="1" applyNumberFormat="1" applyFont="1" applyBorder="1" applyAlignment="1">
      <alignment horizontal="right"/>
    </xf>
    <xf numFmtId="165" fontId="8" fillId="0" borderId="3" xfId="1" applyNumberFormat="1" applyFont="1" applyBorder="1" applyAlignment="1">
      <alignment horizontal="center"/>
    </xf>
    <xf numFmtId="166" fontId="8" fillId="0" borderId="0" xfId="2" applyNumberFormat="1" applyFont="1" applyAlignment="1" applyProtection="1">
      <alignment horizontal="right" wrapText="1"/>
      <protection locked="0"/>
    </xf>
    <xf numFmtId="166" fontId="6" fillId="0" borderId="0" xfId="2" applyNumberFormat="1" applyFont="1" applyAlignment="1" applyProtection="1">
      <alignment horizontal="right" wrapText="1"/>
      <protection locked="0"/>
    </xf>
    <xf numFmtId="164" fontId="6" fillId="0" borderId="0" xfId="1" applyNumberFormat="1" applyFont="1" applyAlignment="1">
      <alignment horizontal="right"/>
    </xf>
    <xf numFmtId="0" fontId="8" fillId="0" borderId="0" xfId="1" applyFont="1"/>
    <xf numFmtId="164" fontId="8" fillId="0" borderId="0" xfId="1" applyNumberFormat="1" applyFont="1" applyAlignment="1">
      <alignment horizontal="right"/>
    </xf>
    <xf numFmtId="0" fontId="6" fillId="0" borderId="0" xfId="1" applyFont="1"/>
    <xf numFmtId="166" fontId="6" fillId="0" borderId="0" xfId="2" applyNumberFormat="1" applyFont="1" applyAlignment="1">
      <alignment horizontal="right"/>
    </xf>
    <xf numFmtId="164" fontId="9" fillId="0" borderId="0" xfId="1" applyNumberFormat="1" applyFont="1" applyAlignment="1">
      <alignment wrapText="1"/>
    </xf>
    <xf numFmtId="164" fontId="7" fillId="0" borderId="3" xfId="8" applyNumberFormat="1" applyFont="1" applyFill="1" applyBorder="1" applyAlignment="1" applyProtection="1">
      <alignment horizontal="right"/>
      <protection locked="0"/>
    </xf>
    <xf numFmtId="164" fontId="8" fillId="4" borderId="0" xfId="1" applyNumberFormat="1" applyFont="1" applyFill="1" applyAlignment="1">
      <alignment horizontal="right"/>
    </xf>
    <xf numFmtId="164" fontId="6" fillId="4" borderId="0" xfId="1" applyNumberFormat="1" applyFont="1" applyFill="1" applyAlignment="1">
      <alignment horizontal="right"/>
    </xf>
    <xf numFmtId="0" fontId="2" fillId="0" borderId="0" xfId="0" applyFont="1"/>
    <xf numFmtId="0" fontId="10" fillId="0" borderId="0" xfId="0" applyFont="1"/>
    <xf numFmtId="166" fontId="8" fillId="0" borderId="0" xfId="2" applyNumberFormat="1" applyFont="1" applyAlignment="1">
      <alignment horizontal="right"/>
    </xf>
    <xf numFmtId="164" fontId="6" fillId="0" borderId="0" xfId="1" applyNumberFormat="1" applyFont="1" applyProtection="1">
      <protection locked="0"/>
    </xf>
    <xf numFmtId="164" fontId="8" fillId="0" borderId="0" xfId="1" applyNumberFormat="1" applyFont="1"/>
    <xf numFmtId="164" fontId="6" fillId="0" borderId="0" xfId="1" applyNumberFormat="1" applyFont="1"/>
    <xf numFmtId="166" fontId="6" fillId="0" borderId="0" xfId="1" applyNumberFormat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5" borderId="0" xfId="0" applyFill="1"/>
    <xf numFmtId="164" fontId="0" fillId="5" borderId="0" xfId="0" applyNumberFormat="1" applyFill="1"/>
    <xf numFmtId="0" fontId="11" fillId="0" borderId="0" xfId="0" applyFont="1"/>
    <xf numFmtId="0" fontId="0" fillId="0" borderId="9" xfId="0" applyBorder="1"/>
    <xf numFmtId="0" fontId="0" fillId="0" borderId="10" xfId="0" applyBorder="1"/>
    <xf numFmtId="0" fontId="12" fillId="0" borderId="0" xfId="0" applyFont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13" fillId="0" borderId="9" xfId="0" applyFont="1" applyBorder="1"/>
    <xf numFmtId="0" fontId="0" fillId="0" borderId="11" xfId="0" applyBorder="1"/>
    <xf numFmtId="0" fontId="12" fillId="0" borderId="15" xfId="0" applyFont="1" applyBorder="1"/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0" borderId="0" xfId="0" applyFont="1"/>
    <xf numFmtId="0" fontId="15" fillId="0" borderId="0" xfId="0" applyFont="1"/>
    <xf numFmtId="0" fontId="15" fillId="0" borderId="9" xfId="0" applyFont="1" applyBorder="1"/>
    <xf numFmtId="0" fontId="15" fillId="0" borderId="14" xfId="0" applyFont="1" applyBorder="1"/>
    <xf numFmtId="0" fontId="14" fillId="0" borderId="15" xfId="0" applyFont="1" applyBorder="1"/>
    <xf numFmtId="0" fontId="14" fillId="0" borderId="9" xfId="0" applyFont="1" applyBorder="1"/>
    <xf numFmtId="0" fontId="15" fillId="0" borderId="13" xfId="0" applyFont="1" applyBorder="1"/>
    <xf numFmtId="0" fontId="15" fillId="0" borderId="11" xfId="0" applyFont="1" applyBorder="1" applyAlignment="1">
      <alignment wrapText="1"/>
    </xf>
    <xf numFmtId="0" fontId="15" fillId="0" borderId="15" xfId="0" applyFont="1" applyBorder="1"/>
    <xf numFmtId="0" fontId="15" fillId="0" borderId="7" xfId="0" applyFont="1" applyBorder="1" applyAlignment="1">
      <alignment wrapText="1"/>
    </xf>
    <xf numFmtId="164" fontId="15" fillId="0" borderId="13" xfId="0" applyNumberFormat="1" applyFont="1" applyBorder="1"/>
    <xf numFmtId="166" fontId="15" fillId="0" borderId="13" xfId="0" applyNumberFormat="1" applyFont="1" applyBorder="1"/>
    <xf numFmtId="1" fontId="15" fillId="0" borderId="12" xfId="0" applyNumberFormat="1" applyFont="1" applyBorder="1"/>
    <xf numFmtId="0" fontId="15" fillId="0" borderId="4" xfId="0" applyFont="1" applyBorder="1"/>
    <xf numFmtId="0" fontId="15" fillId="0" borderId="0" xfId="0" applyFont="1" applyAlignment="1">
      <alignment wrapText="1"/>
    </xf>
    <xf numFmtId="164" fontId="15" fillId="0" borderId="4" xfId="0" applyNumberFormat="1" applyFont="1" applyBorder="1"/>
    <xf numFmtId="166" fontId="15" fillId="0" borderId="4" xfId="0" applyNumberFormat="1" applyFont="1" applyBorder="1"/>
    <xf numFmtId="164" fontId="15" fillId="7" borderId="8" xfId="0" applyNumberFormat="1" applyFont="1" applyFill="1" applyBorder="1"/>
    <xf numFmtId="164" fontId="14" fillId="7" borderId="8" xfId="0" applyNumberFormat="1" applyFont="1" applyFill="1" applyBorder="1"/>
    <xf numFmtId="166" fontId="14" fillId="7" borderId="8" xfId="0" applyNumberFormat="1" applyFont="1" applyFill="1" applyBorder="1"/>
    <xf numFmtId="1" fontId="15" fillId="7" borderId="14" xfId="0" applyNumberFormat="1" applyFont="1" applyFill="1" applyBorder="1"/>
    <xf numFmtId="0" fontId="15" fillId="6" borderId="4" xfId="0" applyFont="1" applyFill="1" applyBorder="1"/>
    <xf numFmtId="0" fontId="15" fillId="6" borderId="10" xfId="0" applyFont="1" applyFill="1" applyBorder="1" applyAlignment="1">
      <alignment wrapText="1"/>
    </xf>
    <xf numFmtId="164" fontId="15" fillId="6" borderId="13" xfId="0" applyNumberFormat="1" applyFont="1" applyFill="1" applyBorder="1"/>
    <xf numFmtId="164" fontId="14" fillId="6" borderId="13" xfId="0" applyNumberFormat="1" applyFont="1" applyFill="1" applyBorder="1"/>
    <xf numFmtId="166" fontId="14" fillId="6" borderId="13" xfId="0" applyNumberFormat="1" applyFont="1" applyFill="1" applyBorder="1"/>
    <xf numFmtId="1" fontId="15" fillId="6" borderId="11" xfId="0" applyNumberFormat="1" applyFont="1" applyFill="1" applyBorder="1"/>
    <xf numFmtId="164" fontId="15" fillId="6" borderId="4" xfId="0" applyNumberFormat="1" applyFont="1" applyFill="1" applyBorder="1"/>
    <xf numFmtId="164" fontId="14" fillId="6" borderId="4" xfId="0" applyNumberFormat="1" applyFont="1" applyFill="1" applyBorder="1"/>
    <xf numFmtId="166" fontId="14" fillId="6" borderId="4" xfId="0" applyNumberFormat="1" applyFont="1" applyFill="1" applyBorder="1"/>
    <xf numFmtId="1" fontId="15" fillId="6" borderId="12" xfId="0" applyNumberFormat="1" applyFont="1" applyFill="1" applyBorder="1"/>
    <xf numFmtId="166" fontId="15" fillId="6" borderId="4" xfId="0" applyNumberFormat="1" applyFont="1" applyFill="1" applyBorder="1"/>
    <xf numFmtId="0" fontId="15" fillId="7" borderId="5" xfId="0" applyFont="1" applyFill="1" applyBorder="1"/>
    <xf numFmtId="0" fontId="15" fillId="7" borderId="15" xfId="0" applyFont="1" applyFill="1" applyBorder="1" applyAlignment="1">
      <alignment wrapText="1"/>
    </xf>
    <xf numFmtId="0" fontId="15" fillId="0" borderId="12" xfId="0" applyFont="1" applyBorder="1"/>
    <xf numFmtId="0" fontId="15" fillId="0" borderId="14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3" fontId="15" fillId="0" borderId="11" xfId="0" applyNumberFormat="1" applyFont="1" applyBorder="1"/>
    <xf numFmtId="3" fontId="15" fillId="0" borderId="13" xfId="0" applyNumberFormat="1" applyFont="1" applyBorder="1"/>
    <xf numFmtId="0" fontId="15" fillId="0" borderId="4" xfId="0" applyFont="1" applyBorder="1" applyAlignment="1">
      <alignment wrapText="1"/>
    </xf>
    <xf numFmtId="0" fontId="16" fillId="0" borderId="12" xfId="0" applyFont="1" applyBorder="1"/>
    <xf numFmtId="3" fontId="15" fillId="0" borderId="12" xfId="0" applyNumberFormat="1" applyFont="1" applyBorder="1"/>
    <xf numFmtId="3" fontId="15" fillId="0" borderId="4" xfId="0" applyNumberFormat="1" applyFont="1" applyBorder="1"/>
    <xf numFmtId="0" fontId="16" fillId="7" borderId="14" xfId="0" applyFont="1" applyFill="1" applyBorder="1" applyAlignment="1">
      <alignment wrapText="1"/>
    </xf>
    <xf numFmtId="0" fontId="16" fillId="7" borderId="14" xfId="0" applyFont="1" applyFill="1" applyBorder="1"/>
    <xf numFmtId="164" fontId="15" fillId="7" borderId="14" xfId="0" applyNumberFormat="1" applyFont="1" applyFill="1" applyBorder="1"/>
    <xf numFmtId="0" fontId="16" fillId="6" borderId="11" xfId="0" applyFont="1" applyFill="1" applyBorder="1" applyAlignment="1">
      <alignment wrapText="1"/>
    </xf>
    <xf numFmtId="0" fontId="16" fillId="6" borderId="11" xfId="0" applyFont="1" applyFill="1" applyBorder="1"/>
    <xf numFmtId="164" fontId="15" fillId="6" borderId="11" xfId="0" applyNumberFormat="1" applyFont="1" applyFill="1" applyBorder="1"/>
    <xf numFmtId="0" fontId="16" fillId="0" borderId="12" xfId="0" applyFont="1" applyBorder="1" applyAlignment="1">
      <alignment wrapText="1"/>
    </xf>
    <xf numFmtId="0" fontId="15" fillId="6" borderId="4" xfId="0" applyFont="1" applyFill="1" applyBorder="1" applyAlignment="1">
      <alignment wrapText="1"/>
    </xf>
    <xf numFmtId="0" fontId="15" fillId="7" borderId="5" xfId="0" applyFont="1" applyFill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6" borderId="0" xfId="0" applyFont="1" applyFill="1" applyAlignment="1">
      <alignment wrapText="1"/>
    </xf>
    <xf numFmtId="0" fontId="15" fillId="0" borderId="9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6" borderId="12" xfId="0" applyFont="1" applyFill="1" applyBorder="1" applyAlignment="1">
      <alignment wrapText="1"/>
    </xf>
    <xf numFmtId="0" fontId="15" fillId="6" borderId="8" xfId="0" applyFont="1" applyFill="1" applyBorder="1" applyAlignment="1">
      <alignment wrapText="1"/>
    </xf>
    <xf numFmtId="0" fontId="15" fillId="6" borderId="5" xfId="0" applyFont="1" applyFill="1" applyBorder="1" applyAlignment="1">
      <alignment wrapText="1"/>
    </xf>
    <xf numFmtId="1" fontId="15" fillId="6" borderId="4" xfId="0" applyNumberFormat="1" applyFont="1" applyFill="1" applyBorder="1"/>
    <xf numFmtId="1" fontId="15" fillId="6" borderId="8" xfId="0" applyNumberFormat="1" applyFont="1" applyFill="1" applyBorder="1"/>
    <xf numFmtId="1" fontId="15" fillId="6" borderId="13" xfId="0" applyNumberFormat="1" applyFont="1" applyFill="1" applyBorder="1"/>
    <xf numFmtId="1" fontId="15" fillId="6" borderId="5" xfId="0" applyNumberFormat="1" applyFont="1" applyFill="1" applyBorder="1"/>
    <xf numFmtId="0" fontId="11" fillId="0" borderId="9" xfId="0" applyFont="1" applyBorder="1"/>
    <xf numFmtId="0" fontId="15" fillId="7" borderId="9" xfId="0" applyFont="1" applyFill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5" fillId="6" borderId="13" xfId="0" applyFont="1" applyFill="1" applyBorder="1" applyAlignment="1">
      <alignment wrapText="1"/>
    </xf>
    <xf numFmtId="166" fontId="15" fillId="6" borderId="13" xfId="0" applyNumberFormat="1" applyFont="1" applyFill="1" applyBorder="1"/>
    <xf numFmtId="164" fontId="0" fillId="0" borderId="4" xfId="0" applyNumberFormat="1" applyBorder="1"/>
    <xf numFmtId="164" fontId="0" fillId="5" borderId="4" xfId="0" applyNumberFormat="1" applyFill="1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4" xfId="0" applyBorder="1" applyAlignment="1">
      <alignment wrapText="1"/>
    </xf>
    <xf numFmtId="164" fontId="0" fillId="0" borderId="8" xfId="0" applyNumberFormat="1" applyBorder="1" applyAlignment="1">
      <alignment wrapText="1"/>
    </xf>
    <xf numFmtId="168" fontId="2" fillId="0" borderId="8" xfId="0" applyNumberFormat="1" applyFont="1" applyBorder="1"/>
    <xf numFmtId="0" fontId="17" fillId="0" borderId="0" xfId="0" applyFont="1"/>
    <xf numFmtId="168" fontId="0" fillId="0" borderId="4" xfId="0" applyNumberFormat="1" applyBorder="1"/>
    <xf numFmtId="4" fontId="15" fillId="7" borderId="14" xfId="0" applyNumberFormat="1" applyFont="1" applyFill="1" applyBorder="1"/>
    <xf numFmtId="4" fontId="15" fillId="6" borderId="8" xfId="0" applyNumberFormat="1" applyFont="1" applyFill="1" applyBorder="1"/>
    <xf numFmtId="0" fontId="18" fillId="0" borderId="0" xfId="0" applyFont="1"/>
    <xf numFmtId="0" fontId="0" fillId="5" borderId="16" xfId="0" applyFill="1" applyBorder="1"/>
    <xf numFmtId="0" fontId="19" fillId="0" borderId="12" xfId="0" applyFont="1" applyBorder="1" applyAlignment="1">
      <alignment wrapText="1"/>
    </xf>
    <xf numFmtId="164" fontId="20" fillId="0" borderId="4" xfId="0" applyNumberFormat="1" applyFont="1" applyBorder="1"/>
    <xf numFmtId="164" fontId="20" fillId="7" borderId="8" xfId="0" applyNumberFormat="1" applyFont="1" applyFill="1" applyBorder="1"/>
    <xf numFmtId="164" fontId="21" fillId="7" borderId="8" xfId="0" applyNumberFormat="1" applyFont="1" applyFill="1" applyBorder="1"/>
    <xf numFmtId="166" fontId="21" fillId="7" borderId="8" xfId="0" applyNumberFormat="1" applyFont="1" applyFill="1" applyBorder="1"/>
    <xf numFmtId="1" fontId="20" fillId="7" borderId="14" xfId="0" applyNumberFormat="1" applyFont="1" applyFill="1" applyBorder="1"/>
    <xf numFmtId="0" fontId="22" fillId="0" borderId="0" xfId="0" applyFont="1"/>
    <xf numFmtId="164" fontId="22" fillId="0" borderId="4" xfId="0" applyNumberFormat="1" applyFont="1" applyBorder="1"/>
  </cellXfs>
  <cellStyles count="13">
    <cellStyle name="Comma 2" xfId="12" xr:uid="{00000000-0005-0000-0000-00002F000000}"/>
    <cellStyle name="Normal" xfId="0" builtinId="0"/>
    <cellStyle name="Normal 2" xfId="3" xr:uid="{00000000-0005-0000-0000-000003000000}"/>
    <cellStyle name="Normal 2 2" xfId="9" xr:uid="{00000000-0005-0000-0000-000004000000}"/>
    <cellStyle name="Normal 2 3" xfId="10" xr:uid="{00000000-0005-0000-0000-000005000000}"/>
    <cellStyle name="Normal 2 4" xfId="11" xr:uid="{00000000-0005-0000-0000-000006000000}"/>
    <cellStyle name="Normal 3" xfId="1" xr:uid="{00000000-0005-0000-0000-000030000000}"/>
    <cellStyle name="Percent 2" xfId="2" xr:uid="{00000000-0005-0000-0000-000009000000}"/>
    <cellStyle name="Percent 3" xfId="4" xr:uid="{00000000-0005-0000-0000-000036000000}"/>
    <cellStyle name="Table Header" xfId="5" xr:uid="{00000000-0005-0000-0000-00000A000000}"/>
    <cellStyle name="Table Heading 1" xfId="7" xr:uid="{00000000-0005-0000-0000-00000B000000}"/>
    <cellStyle name="Table Total Millions" xfId="8" xr:uid="{00000000-0005-0000-0000-00000C000000}"/>
    <cellStyle name="Table Units" xfId="6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565150</xdr:colOff>
      <xdr:row>43</xdr:row>
      <xdr:rowOff>111760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450AC-9FF6-4DA8-A266-D24F681C39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1150" cy="8303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8F6F-DF20-43EF-AB8E-627B5E1F42C3}">
  <sheetPr codeName="Sheet1">
    <pageSetUpPr fitToPage="1"/>
  </sheetPr>
  <dimension ref="A2:P145"/>
  <sheetViews>
    <sheetView tabSelected="1" zoomScale="70" zoomScaleNormal="70" workbookViewId="0">
      <selection activeCell="N118" sqref="N118"/>
    </sheetView>
  </sheetViews>
  <sheetFormatPr defaultRowHeight="14.25"/>
  <cols>
    <col min="1" max="1" width="7.796875" customWidth="1"/>
    <col min="2" max="2" width="26.33203125" customWidth="1"/>
    <col min="3" max="3" width="36.06640625" customWidth="1"/>
    <col min="4" max="4" width="13.33203125" customWidth="1"/>
    <col min="5" max="5" width="10.53125" customWidth="1"/>
    <col min="6" max="6" width="8.06640625" customWidth="1"/>
    <col min="7" max="7" width="11" customWidth="1"/>
    <col min="8" max="8" width="6.796875" customWidth="1"/>
    <col min="9" max="9" width="7" customWidth="1"/>
    <col min="10" max="10" width="16" customWidth="1"/>
    <col min="11" max="11" width="10" customWidth="1"/>
    <col min="12" max="12" width="9.53125" customWidth="1"/>
    <col min="13" max="13" width="9" customWidth="1"/>
    <col min="14" max="14" width="9.06640625" customWidth="1"/>
    <col min="15" max="15" width="6.33203125" customWidth="1"/>
    <col min="16" max="16" width="5.265625" customWidth="1"/>
  </cols>
  <sheetData>
    <row r="2" spans="1:16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6">
      <c r="A3" s="101" t="s">
        <v>1</v>
      </c>
      <c r="B3" s="105" t="s">
        <v>2</v>
      </c>
      <c r="C3" s="84" t="s">
        <v>3</v>
      </c>
      <c r="D3" s="53" t="s">
        <v>4</v>
      </c>
      <c r="E3" s="51"/>
      <c r="F3" s="51"/>
      <c r="G3" s="51"/>
      <c r="H3" s="51"/>
      <c r="I3" s="108"/>
      <c r="J3" s="54" t="s">
        <v>5</v>
      </c>
      <c r="K3" s="51"/>
      <c r="L3" s="51"/>
      <c r="M3" s="51"/>
      <c r="N3" s="52"/>
    </row>
    <row r="4" spans="1:16" ht="79.5" customHeight="1">
      <c r="A4" s="85"/>
      <c r="B4" s="103"/>
      <c r="C4" s="56"/>
      <c r="D4" s="116" t="s">
        <v>219</v>
      </c>
      <c r="E4" s="117" t="s">
        <v>220</v>
      </c>
      <c r="F4" s="51" t="s">
        <v>221</v>
      </c>
      <c r="G4" s="52"/>
      <c r="H4" s="101"/>
      <c r="I4" s="109"/>
      <c r="J4" s="116" t="s">
        <v>219</v>
      </c>
      <c r="K4" s="117" t="s">
        <v>220</v>
      </c>
      <c r="L4" s="51" t="s">
        <v>221</v>
      </c>
      <c r="M4" s="52"/>
      <c r="N4" s="101"/>
    </row>
    <row r="5" spans="1:16" ht="47.25" customHeight="1">
      <c r="A5" s="102"/>
      <c r="B5" s="106"/>
      <c r="C5" s="58"/>
      <c r="D5" s="57" t="s">
        <v>6</v>
      </c>
      <c r="E5" s="51"/>
      <c r="F5" s="52"/>
      <c r="G5" s="52" t="s">
        <v>7</v>
      </c>
      <c r="H5" s="58" t="s">
        <v>8</v>
      </c>
      <c r="I5" s="109"/>
      <c r="J5" s="57" t="s">
        <v>6</v>
      </c>
      <c r="K5" s="51"/>
      <c r="L5" s="52"/>
      <c r="M5" s="52" t="s">
        <v>7</v>
      </c>
      <c r="N5" s="58" t="s">
        <v>8</v>
      </c>
    </row>
    <row r="6" spans="1:16" ht="26.65">
      <c r="A6" s="88" t="s">
        <v>9</v>
      </c>
      <c r="B6" s="63" t="s">
        <v>10</v>
      </c>
      <c r="C6" s="98" t="s">
        <v>11</v>
      </c>
      <c r="D6" s="59">
        <f>301.285-17</f>
        <v>284.28500000000003</v>
      </c>
      <c r="E6" s="59">
        <f>301.285-17</f>
        <v>284.28500000000003</v>
      </c>
      <c r="F6" s="59"/>
      <c r="G6" s="60"/>
      <c r="H6" s="61"/>
      <c r="I6" s="110"/>
      <c r="J6" s="59">
        <v>321</v>
      </c>
      <c r="K6" s="59">
        <v>321</v>
      </c>
      <c r="L6" s="59"/>
      <c r="M6" s="60"/>
      <c r="N6" s="61"/>
      <c r="O6" s="1"/>
      <c r="P6" s="1"/>
    </row>
    <row r="7" spans="1:16">
      <c r="A7" s="88"/>
      <c r="B7" s="63"/>
      <c r="C7" s="98" t="s">
        <v>12</v>
      </c>
      <c r="D7" s="64">
        <v>7.5469999999999997</v>
      </c>
      <c r="E7" s="64">
        <v>7.5469999999999997</v>
      </c>
      <c r="F7" s="64"/>
      <c r="G7" s="65"/>
      <c r="H7" s="61"/>
      <c r="I7" s="110"/>
      <c r="J7" s="64"/>
      <c r="K7" s="64"/>
      <c r="L7" s="64"/>
      <c r="M7" s="65"/>
      <c r="N7" s="61"/>
      <c r="O7" s="1"/>
      <c r="P7" s="1"/>
    </row>
    <row r="8" spans="1:16">
      <c r="A8" s="88"/>
      <c r="B8" s="63"/>
      <c r="C8" s="98" t="s">
        <v>13</v>
      </c>
      <c r="D8" s="64"/>
      <c r="E8" s="64"/>
      <c r="F8" s="64"/>
      <c r="G8" s="65"/>
      <c r="H8" s="61"/>
      <c r="I8" s="110"/>
      <c r="J8" s="64"/>
      <c r="K8" s="64"/>
      <c r="L8" s="64"/>
      <c r="M8" s="65"/>
      <c r="N8" s="61"/>
      <c r="O8" s="1"/>
      <c r="P8" s="1"/>
    </row>
    <row r="9" spans="1:16">
      <c r="A9" s="88"/>
      <c r="B9" s="63"/>
      <c r="C9" s="98" t="s">
        <v>14</v>
      </c>
      <c r="D9" s="64">
        <v>17</v>
      </c>
      <c r="E9" s="64">
        <v>17</v>
      </c>
      <c r="F9" s="64"/>
      <c r="G9" s="65"/>
      <c r="H9" s="61"/>
      <c r="I9" s="110"/>
      <c r="J9" s="64"/>
      <c r="K9" s="64"/>
      <c r="L9" s="64"/>
      <c r="M9" s="65"/>
      <c r="N9" s="61"/>
      <c r="O9" s="1"/>
      <c r="P9" s="1"/>
    </row>
    <row r="10" spans="1:16">
      <c r="A10" s="88"/>
      <c r="B10" s="63"/>
      <c r="C10" s="98" t="s">
        <v>15</v>
      </c>
      <c r="D10" s="64"/>
      <c r="E10" s="64"/>
      <c r="F10" s="64"/>
      <c r="G10" s="65"/>
      <c r="H10" s="61"/>
      <c r="I10" s="110"/>
      <c r="J10" s="64">
        <v>38.594000000000001</v>
      </c>
      <c r="K10" s="64">
        <v>38.594000000000001</v>
      </c>
      <c r="L10" s="64"/>
      <c r="M10" s="65"/>
      <c r="N10" s="61"/>
      <c r="O10" s="1"/>
      <c r="P10" s="1"/>
    </row>
    <row r="11" spans="1:16">
      <c r="A11" s="88"/>
      <c r="B11" s="63"/>
      <c r="C11" s="98" t="s">
        <v>16</v>
      </c>
      <c r="D11" s="64"/>
      <c r="E11" s="64"/>
      <c r="F11" s="64"/>
      <c r="G11" s="65"/>
      <c r="H11" s="61"/>
      <c r="I11" s="110"/>
      <c r="J11" s="64"/>
      <c r="K11" s="64"/>
      <c r="L11" s="64"/>
      <c r="M11" s="65"/>
      <c r="N11" s="61"/>
      <c r="O11" s="1"/>
      <c r="P11" s="1"/>
    </row>
    <row r="12" spans="1:16">
      <c r="A12" s="88"/>
      <c r="B12" s="63"/>
      <c r="C12" s="98" t="s">
        <v>17</v>
      </c>
      <c r="D12" s="64">
        <v>14</v>
      </c>
      <c r="E12" s="64">
        <v>14</v>
      </c>
      <c r="F12" s="64"/>
      <c r="G12" s="65"/>
      <c r="H12" s="61"/>
      <c r="I12" s="110"/>
      <c r="J12" s="64">
        <v>116</v>
      </c>
      <c r="K12" s="64">
        <v>116</v>
      </c>
      <c r="L12" s="64"/>
      <c r="M12" s="65"/>
      <c r="N12" s="61"/>
      <c r="O12" s="1"/>
      <c r="P12" s="1"/>
    </row>
    <row r="13" spans="1:16">
      <c r="A13" s="88"/>
      <c r="B13" s="63"/>
      <c r="C13" s="98" t="s">
        <v>18</v>
      </c>
      <c r="D13" s="64">
        <v>0.5</v>
      </c>
      <c r="E13" s="64">
        <v>0.5</v>
      </c>
      <c r="F13" s="64"/>
      <c r="G13" s="65"/>
      <c r="H13" s="61"/>
      <c r="I13" s="110"/>
      <c r="J13" s="64">
        <v>-39.195999999999998</v>
      </c>
      <c r="K13" s="64">
        <v>-39.195999999999998</v>
      </c>
      <c r="L13" s="64"/>
      <c r="M13" s="65"/>
      <c r="N13" s="61"/>
      <c r="O13" s="1"/>
      <c r="P13" s="1"/>
    </row>
    <row r="14" spans="1:16">
      <c r="A14" s="88"/>
      <c r="B14" s="63"/>
      <c r="C14" s="98" t="s">
        <v>19</v>
      </c>
      <c r="D14" s="64"/>
      <c r="E14" s="64"/>
      <c r="F14" s="64"/>
      <c r="G14" s="65"/>
      <c r="H14" s="61"/>
      <c r="I14" s="110"/>
      <c r="J14" s="64"/>
      <c r="K14" s="64"/>
      <c r="L14" s="64"/>
      <c r="M14" s="65"/>
      <c r="N14" s="61"/>
      <c r="O14" s="1"/>
      <c r="P14" s="1"/>
    </row>
    <row r="15" spans="1:16">
      <c r="A15" s="88"/>
      <c r="B15" s="63"/>
      <c r="C15" s="98" t="s">
        <v>20</v>
      </c>
      <c r="D15" s="64">
        <f>0.196+1.78-2.7+3.844+0.07</f>
        <v>3.1899999999999995</v>
      </c>
      <c r="E15" s="64">
        <f>0.196+1.78-2.7+3.844+0.07</f>
        <v>3.1899999999999995</v>
      </c>
      <c r="F15" s="64"/>
      <c r="G15" s="65"/>
      <c r="H15" s="61"/>
      <c r="I15" s="110"/>
      <c r="J15" s="64">
        <v>9</v>
      </c>
      <c r="K15" s="64">
        <v>9</v>
      </c>
      <c r="L15" s="64"/>
      <c r="M15" s="65"/>
      <c r="N15" s="61"/>
      <c r="O15" s="1"/>
      <c r="P15" s="1"/>
    </row>
    <row r="16" spans="1:16">
      <c r="A16" s="100"/>
      <c r="B16" s="82" t="s">
        <v>21</v>
      </c>
      <c r="C16" s="92"/>
      <c r="D16" s="66">
        <f>SUM(D6:D15)</f>
        <v>326.52200000000005</v>
      </c>
      <c r="E16" s="66">
        <f>SUM(E6:E15)</f>
        <v>326.52200000000005</v>
      </c>
      <c r="F16" s="67">
        <f>D16-E16</f>
        <v>0</v>
      </c>
      <c r="G16" s="68">
        <f>F16/E16</f>
        <v>0</v>
      </c>
      <c r="H16" s="69"/>
      <c r="I16" s="111"/>
      <c r="J16" s="66">
        <f>SUM(J6:J15)</f>
        <v>445.39800000000002</v>
      </c>
      <c r="K16" s="66">
        <f>SUM(K6:K15)</f>
        <v>445.39800000000002</v>
      </c>
      <c r="L16" s="67">
        <f>J16-K16</f>
        <v>0</v>
      </c>
      <c r="M16" s="68">
        <f>L16/K16</f>
        <v>0</v>
      </c>
      <c r="N16" s="69"/>
      <c r="O16" s="1"/>
      <c r="P16" s="1"/>
    </row>
    <row r="17" spans="1:16">
      <c r="A17" s="118"/>
      <c r="B17" s="71"/>
      <c r="C17" s="95"/>
      <c r="D17" s="72"/>
      <c r="E17" s="72"/>
      <c r="F17" s="73"/>
      <c r="G17" s="74"/>
      <c r="H17" s="75"/>
      <c r="I17" s="112"/>
      <c r="J17" s="72"/>
      <c r="K17" s="72"/>
      <c r="L17" s="72"/>
      <c r="M17" s="119"/>
      <c r="N17" s="75"/>
      <c r="O17" s="1"/>
      <c r="P17" s="1"/>
    </row>
    <row r="18" spans="1:16" ht="39.75">
      <c r="A18" s="88" t="s">
        <v>22</v>
      </c>
      <c r="B18" s="63" t="s">
        <v>23</v>
      </c>
      <c r="C18" s="98" t="s">
        <v>24</v>
      </c>
      <c r="D18" s="64">
        <v>76.38</v>
      </c>
      <c r="E18" s="64">
        <v>76.38</v>
      </c>
      <c r="F18" s="64"/>
      <c r="G18" s="65"/>
      <c r="H18" s="61"/>
      <c r="I18" s="110"/>
      <c r="J18" s="64">
        <v>263.33</v>
      </c>
      <c r="K18" s="64">
        <v>263.33</v>
      </c>
      <c r="L18" s="64"/>
      <c r="M18" s="65"/>
      <c r="N18" s="61"/>
      <c r="O18" s="1"/>
      <c r="P18" s="1"/>
    </row>
    <row r="19" spans="1:16">
      <c r="A19" s="100"/>
      <c r="B19" s="82" t="s">
        <v>21</v>
      </c>
      <c r="C19" s="92"/>
      <c r="D19" s="66">
        <f>SUM(D18)</f>
        <v>76.38</v>
      </c>
      <c r="E19" s="66">
        <f t="shared" ref="E19" si="0">SUM(E18)</f>
        <v>76.38</v>
      </c>
      <c r="F19" s="67">
        <f>D19-E19</f>
        <v>0</v>
      </c>
      <c r="G19" s="68">
        <f>F19/E19</f>
        <v>0</v>
      </c>
      <c r="H19" s="69"/>
      <c r="I19" s="111"/>
      <c r="J19" s="66">
        <f>J18</f>
        <v>263.33</v>
      </c>
      <c r="K19" s="66">
        <f>K18</f>
        <v>263.33</v>
      </c>
      <c r="L19" s="67">
        <f>J19-K19</f>
        <v>0</v>
      </c>
      <c r="M19" s="68">
        <f>L19/K19</f>
        <v>0</v>
      </c>
      <c r="N19" s="69"/>
      <c r="O19" s="1"/>
      <c r="P19" s="1"/>
    </row>
    <row r="20" spans="1:16">
      <c r="A20" s="99"/>
      <c r="B20" s="104"/>
      <c r="C20" s="107"/>
      <c r="D20" s="76"/>
      <c r="E20" s="76"/>
      <c r="F20" s="77"/>
      <c r="G20" s="78"/>
      <c r="H20" s="79"/>
      <c r="I20" s="112"/>
      <c r="J20" s="76"/>
      <c r="K20" s="76"/>
      <c r="L20" s="76"/>
      <c r="M20" s="80"/>
      <c r="N20" s="79"/>
      <c r="O20" s="1"/>
      <c r="P20" s="1"/>
    </row>
    <row r="21" spans="1:16" ht="26.65">
      <c r="A21" s="88" t="s">
        <v>25</v>
      </c>
      <c r="B21" s="63" t="s">
        <v>26</v>
      </c>
      <c r="C21" s="98" t="s">
        <v>27</v>
      </c>
      <c r="D21" s="64">
        <v>26.565999999999999</v>
      </c>
      <c r="E21" s="64">
        <v>26.565999999999999</v>
      </c>
      <c r="F21" s="64"/>
      <c r="G21" s="65"/>
      <c r="H21" s="61"/>
      <c r="I21" s="110"/>
      <c r="J21" s="64">
        <v>0.45</v>
      </c>
      <c r="K21" s="64">
        <v>0.45</v>
      </c>
      <c r="L21" s="64"/>
      <c r="M21" s="65"/>
      <c r="N21" s="61"/>
      <c r="O21" s="1"/>
      <c r="P21" s="1"/>
    </row>
    <row r="22" spans="1:16">
      <c r="A22" s="88"/>
      <c r="B22" s="63"/>
      <c r="C22" s="98" t="s">
        <v>28</v>
      </c>
      <c r="D22" s="64">
        <v>23.995000000000001</v>
      </c>
      <c r="E22" s="64">
        <v>23.995000000000001</v>
      </c>
      <c r="F22" s="64"/>
      <c r="G22" s="65"/>
      <c r="H22" s="61"/>
      <c r="I22" s="110"/>
      <c r="J22" s="64">
        <v>14.7</v>
      </c>
      <c r="K22" s="64">
        <v>14.7</v>
      </c>
      <c r="L22" s="64"/>
      <c r="M22" s="65"/>
      <c r="N22" s="61"/>
      <c r="O22" s="1"/>
      <c r="P22" s="1"/>
    </row>
    <row r="23" spans="1:16">
      <c r="A23" s="88"/>
      <c r="B23" s="63"/>
      <c r="C23" s="98" t="s">
        <v>29</v>
      </c>
      <c r="D23" s="64">
        <f>4.444+78.579</f>
        <v>83.022999999999996</v>
      </c>
      <c r="E23" s="64">
        <f>4.444+78.579</f>
        <v>83.022999999999996</v>
      </c>
      <c r="F23" s="64"/>
      <c r="G23" s="65"/>
      <c r="H23" s="61"/>
      <c r="I23" s="110"/>
      <c r="J23" s="64">
        <v>6.2</v>
      </c>
      <c r="K23" s="64">
        <v>6.2</v>
      </c>
      <c r="L23" s="64"/>
      <c r="M23" s="65"/>
      <c r="N23" s="61"/>
      <c r="O23" s="1"/>
      <c r="P23" s="1"/>
    </row>
    <row r="24" spans="1:16">
      <c r="A24" s="88"/>
      <c r="B24" s="63"/>
      <c r="C24" s="98" t="s">
        <v>30</v>
      </c>
      <c r="D24" s="64">
        <f>99.364+0.94</f>
        <v>100.304</v>
      </c>
      <c r="E24" s="64">
        <f>99.364+0.94</f>
        <v>100.304</v>
      </c>
      <c r="F24" s="64"/>
      <c r="G24" s="65"/>
      <c r="H24" s="61"/>
      <c r="I24" s="110"/>
      <c r="J24" s="64">
        <v>16.899999999999999</v>
      </c>
      <c r="K24" s="64">
        <v>16.899999999999999</v>
      </c>
      <c r="L24" s="64"/>
      <c r="M24" s="65"/>
      <c r="N24" s="61"/>
      <c r="O24" s="1"/>
      <c r="P24" s="1"/>
    </row>
    <row r="25" spans="1:16">
      <c r="A25" s="88"/>
      <c r="B25" s="63"/>
      <c r="C25" s="98" t="s">
        <v>31</v>
      </c>
      <c r="D25" s="64"/>
      <c r="E25" s="64"/>
      <c r="F25" s="64"/>
      <c r="G25" s="65"/>
      <c r="H25" s="61"/>
      <c r="I25" s="110"/>
      <c r="J25" s="64"/>
      <c r="K25" s="64"/>
      <c r="L25" s="64"/>
      <c r="M25" s="65"/>
      <c r="N25" s="61"/>
      <c r="O25" s="1"/>
      <c r="P25" s="1"/>
    </row>
    <row r="26" spans="1:16">
      <c r="A26" s="88"/>
      <c r="B26" s="63"/>
      <c r="C26" s="98" t="s">
        <v>32</v>
      </c>
      <c r="D26" s="64">
        <v>0.82499999999999996</v>
      </c>
      <c r="E26" s="64">
        <v>0.82499999999999996</v>
      </c>
      <c r="F26" s="64"/>
      <c r="G26" s="65"/>
      <c r="H26" s="61"/>
      <c r="I26" s="110"/>
      <c r="J26" s="64"/>
      <c r="K26" s="64"/>
      <c r="L26" s="64"/>
      <c r="M26" s="65"/>
      <c r="N26" s="61"/>
      <c r="O26" s="1"/>
      <c r="P26" s="1"/>
    </row>
    <row r="27" spans="1:16" ht="26.65">
      <c r="A27" s="88"/>
      <c r="B27" s="63"/>
      <c r="C27" s="98" t="s">
        <v>33</v>
      </c>
      <c r="D27" s="64">
        <v>8.6199999999999992</v>
      </c>
      <c r="E27" s="64">
        <v>8.6199999999999992</v>
      </c>
      <c r="F27" s="64"/>
      <c r="G27" s="65"/>
      <c r="H27" s="61"/>
      <c r="I27" s="110"/>
      <c r="J27" s="64"/>
      <c r="K27" s="64"/>
      <c r="L27" s="64"/>
      <c r="M27" s="65"/>
      <c r="N27" s="61"/>
      <c r="O27" s="1"/>
      <c r="P27" s="1"/>
    </row>
    <row r="28" spans="1:16" ht="26.65">
      <c r="A28" s="88"/>
      <c r="B28" s="63"/>
      <c r="C28" s="98" t="s">
        <v>34</v>
      </c>
      <c r="D28" s="64">
        <v>55.39</v>
      </c>
      <c r="E28" s="64">
        <v>55.39</v>
      </c>
      <c r="F28" s="64"/>
      <c r="G28" s="65"/>
      <c r="H28" s="61"/>
      <c r="I28" s="110"/>
      <c r="J28" s="64">
        <v>2.9</v>
      </c>
      <c r="K28" s="64">
        <v>2.9</v>
      </c>
      <c r="L28" s="64"/>
      <c r="M28" s="65"/>
      <c r="N28" s="61"/>
      <c r="O28" s="1"/>
      <c r="P28" s="1"/>
    </row>
    <row r="29" spans="1:16">
      <c r="A29" s="88"/>
      <c r="B29" s="63"/>
      <c r="C29" s="98" t="s">
        <v>35</v>
      </c>
      <c r="D29" s="64">
        <v>1.1859999999999999</v>
      </c>
      <c r="E29" s="64">
        <v>1.1859999999999999</v>
      </c>
      <c r="F29" s="64"/>
      <c r="G29" s="65"/>
      <c r="H29" s="61"/>
      <c r="I29" s="110"/>
      <c r="J29" s="64"/>
      <c r="K29" s="64"/>
      <c r="L29" s="64"/>
      <c r="M29" s="65"/>
      <c r="N29" s="61"/>
      <c r="O29" s="1"/>
      <c r="P29" s="1"/>
    </row>
    <row r="30" spans="1:16">
      <c r="A30" s="88"/>
      <c r="B30" s="63"/>
      <c r="C30" s="98" t="s">
        <v>36</v>
      </c>
      <c r="D30" s="64">
        <v>7.4619999999999997</v>
      </c>
      <c r="E30" s="64">
        <v>7.4619999999999997</v>
      </c>
      <c r="F30" s="64"/>
      <c r="G30" s="65"/>
      <c r="H30" s="61"/>
      <c r="I30" s="110"/>
      <c r="J30" s="64">
        <v>0.54</v>
      </c>
      <c r="K30" s="64">
        <v>0.54</v>
      </c>
      <c r="L30" s="64"/>
      <c r="M30" s="65"/>
      <c r="N30" s="61"/>
      <c r="O30" s="1"/>
      <c r="P30" s="1"/>
    </row>
    <row r="31" spans="1:16">
      <c r="A31" s="100"/>
      <c r="B31" s="82" t="s">
        <v>21</v>
      </c>
      <c r="C31" s="92"/>
      <c r="D31" s="66">
        <f>SUM(D21:D30)</f>
        <v>307.37099999999998</v>
      </c>
      <c r="E31" s="66">
        <f>SUM(E21:E30)</f>
        <v>307.37099999999998</v>
      </c>
      <c r="F31" s="67">
        <f>D31-E31</f>
        <v>0</v>
      </c>
      <c r="G31" s="68">
        <f>F31/E31</f>
        <v>0</v>
      </c>
      <c r="H31" s="69"/>
      <c r="I31" s="111"/>
      <c r="J31" s="66">
        <f>SUM(J21:J30)</f>
        <v>41.69</v>
      </c>
      <c r="K31" s="66">
        <f>SUM(K21:K30)</f>
        <v>41.69</v>
      </c>
      <c r="L31" s="67">
        <f>J31-K31</f>
        <v>0</v>
      </c>
      <c r="M31" s="68">
        <f>L31/K31</f>
        <v>0</v>
      </c>
      <c r="N31" s="69"/>
      <c r="O31" s="1"/>
      <c r="P31" s="1"/>
    </row>
    <row r="32" spans="1:16">
      <c r="A32" s="99"/>
      <c r="B32" s="104"/>
      <c r="C32" s="107"/>
      <c r="D32" s="76"/>
      <c r="E32" s="76"/>
      <c r="F32" s="76"/>
      <c r="G32" s="80"/>
      <c r="H32" s="79"/>
      <c r="I32" s="112"/>
      <c r="J32" s="76"/>
      <c r="K32" s="76"/>
      <c r="L32" s="76"/>
      <c r="M32" s="80"/>
      <c r="N32" s="79"/>
      <c r="O32" s="1"/>
      <c r="P32" s="1"/>
    </row>
    <row r="33" spans="1:16" ht="26.65">
      <c r="A33" s="88" t="s">
        <v>37</v>
      </c>
      <c r="B33" s="63" t="s">
        <v>38</v>
      </c>
      <c r="C33" s="98" t="s">
        <v>39</v>
      </c>
      <c r="D33" s="64">
        <f>0.701+1.686</f>
        <v>2.387</v>
      </c>
      <c r="E33" s="64">
        <f>0.701+1.686</f>
        <v>2.387</v>
      </c>
      <c r="F33" s="64"/>
      <c r="G33" s="65"/>
      <c r="H33" s="61"/>
      <c r="I33" s="110"/>
      <c r="J33" s="64"/>
      <c r="K33" s="64"/>
      <c r="L33" s="64"/>
      <c r="M33" s="65"/>
      <c r="N33" s="61"/>
      <c r="O33" s="1"/>
      <c r="P33" s="1"/>
    </row>
    <row r="34" spans="1:16">
      <c r="A34" s="88"/>
      <c r="B34" s="63"/>
      <c r="C34" s="98" t="s">
        <v>40</v>
      </c>
      <c r="D34" s="64">
        <f>20.502</f>
        <v>20.501999999999999</v>
      </c>
      <c r="E34" s="64">
        <f>20.502</f>
        <v>20.501999999999999</v>
      </c>
      <c r="F34" s="64"/>
      <c r="G34" s="65"/>
      <c r="H34" s="61"/>
      <c r="I34" s="110"/>
      <c r="J34" s="64"/>
      <c r="K34" s="64"/>
      <c r="L34" s="64"/>
      <c r="M34" s="65"/>
      <c r="N34" s="61"/>
      <c r="O34" s="1"/>
      <c r="P34" s="1"/>
    </row>
    <row r="35" spans="1:16">
      <c r="A35" s="88"/>
      <c r="B35" s="63"/>
      <c r="C35" s="98" t="s">
        <v>41</v>
      </c>
      <c r="D35" s="64">
        <f>9.25+0.4</f>
        <v>9.65</v>
      </c>
      <c r="E35" s="64">
        <f>9.25+0.4</f>
        <v>9.65</v>
      </c>
      <c r="F35" s="64"/>
      <c r="G35" s="65"/>
      <c r="H35" s="61"/>
      <c r="I35" s="110"/>
      <c r="J35" s="64">
        <v>-40.6</v>
      </c>
      <c r="K35" s="64">
        <v>-40.6</v>
      </c>
      <c r="L35" s="64"/>
      <c r="M35" s="65"/>
      <c r="N35" s="61"/>
      <c r="O35" s="1"/>
      <c r="P35" s="1"/>
    </row>
    <row r="36" spans="1:16">
      <c r="A36" s="88"/>
      <c r="B36" s="63"/>
      <c r="C36" s="98" t="s">
        <v>42</v>
      </c>
      <c r="D36" s="64">
        <v>27.66</v>
      </c>
      <c r="E36" s="64">
        <v>27.66</v>
      </c>
      <c r="F36" s="64"/>
      <c r="G36" s="65"/>
      <c r="H36" s="61"/>
      <c r="I36" s="110"/>
      <c r="J36" s="64"/>
      <c r="K36" s="64"/>
      <c r="L36" s="64"/>
      <c r="M36" s="65"/>
      <c r="N36" s="61"/>
      <c r="O36" s="1"/>
      <c r="P36" s="1"/>
    </row>
    <row r="37" spans="1:16">
      <c r="A37" s="88"/>
      <c r="B37" s="63"/>
      <c r="C37" s="98" t="s">
        <v>43</v>
      </c>
      <c r="D37" s="64">
        <v>10.249000000000001</v>
      </c>
      <c r="E37" s="64">
        <v>10.249000000000001</v>
      </c>
      <c r="F37" s="64"/>
      <c r="G37" s="65"/>
      <c r="H37" s="61"/>
      <c r="I37" s="110"/>
      <c r="J37" s="64"/>
      <c r="K37" s="64"/>
      <c r="L37" s="64"/>
      <c r="M37" s="65"/>
      <c r="N37" s="61"/>
      <c r="O37" s="1"/>
      <c r="P37" s="1"/>
    </row>
    <row r="38" spans="1:16">
      <c r="A38" s="88"/>
      <c r="B38" s="63"/>
      <c r="C38" s="98" t="s">
        <v>44</v>
      </c>
      <c r="D38" s="64">
        <v>13.63</v>
      </c>
      <c r="E38" s="64">
        <v>13.63</v>
      </c>
      <c r="F38" s="64"/>
      <c r="G38" s="65"/>
      <c r="H38" s="61"/>
      <c r="I38" s="110"/>
      <c r="J38" s="64">
        <v>4</v>
      </c>
      <c r="K38" s="64">
        <v>4</v>
      </c>
      <c r="L38" s="64"/>
      <c r="M38" s="65"/>
      <c r="N38" s="61"/>
      <c r="O38" s="1"/>
      <c r="P38" s="1"/>
    </row>
    <row r="39" spans="1:16">
      <c r="A39" s="88"/>
      <c r="B39" s="63"/>
      <c r="C39" s="98" t="s">
        <v>45</v>
      </c>
      <c r="D39" s="64">
        <v>78.661000000000001</v>
      </c>
      <c r="E39" s="64">
        <v>78.661000000000001</v>
      </c>
      <c r="F39" s="64"/>
      <c r="G39" s="65"/>
      <c r="H39" s="61"/>
      <c r="I39" s="110"/>
      <c r="J39" s="64">
        <v>1160</v>
      </c>
      <c r="K39" s="64">
        <v>1160</v>
      </c>
      <c r="L39" s="64"/>
      <c r="M39" s="65"/>
      <c r="N39" s="61"/>
      <c r="O39" s="1"/>
      <c r="P39" s="1"/>
    </row>
    <row r="40" spans="1:16">
      <c r="A40" s="88"/>
      <c r="B40" s="63"/>
      <c r="C40" s="133" t="s">
        <v>46</v>
      </c>
      <c r="D40" s="134">
        <f>5814.428+5848.8+176</f>
        <v>11839.227999999999</v>
      </c>
      <c r="E40" s="134">
        <f>5814.428+5848.8</f>
        <v>11663.227999999999</v>
      </c>
      <c r="F40" s="64"/>
      <c r="G40" s="65"/>
      <c r="H40" s="61"/>
      <c r="I40" s="110"/>
      <c r="J40" s="64"/>
      <c r="K40" s="64"/>
      <c r="L40" s="64"/>
      <c r="M40" s="65"/>
      <c r="N40" s="61"/>
      <c r="O40" s="1"/>
      <c r="P40" s="1"/>
    </row>
    <row r="41" spans="1:16">
      <c r="A41" s="100"/>
      <c r="B41" s="82" t="s">
        <v>21</v>
      </c>
      <c r="C41" s="92"/>
      <c r="D41" s="135">
        <f>SUM(D33:D40)</f>
        <v>12001.966999999999</v>
      </c>
      <c r="E41" s="135">
        <f>SUM(E33:E40)</f>
        <v>11825.966999999999</v>
      </c>
      <c r="F41" s="136">
        <f>D41-E41</f>
        <v>176</v>
      </c>
      <c r="G41" s="137">
        <f>F41/E41</f>
        <v>1.4882503900103899E-2</v>
      </c>
      <c r="H41" s="138"/>
      <c r="I41" s="111"/>
      <c r="J41" s="66">
        <f>SUM(J33:J40)</f>
        <v>1123.4000000000001</v>
      </c>
      <c r="K41" s="66">
        <f>SUM(K33:K40)</f>
        <v>1123.4000000000001</v>
      </c>
      <c r="L41" s="67">
        <f>J41-K41</f>
        <v>0</v>
      </c>
      <c r="M41" s="68">
        <f>L41/K41</f>
        <v>0</v>
      </c>
      <c r="N41" s="69"/>
      <c r="O41" s="1"/>
      <c r="P41" s="1"/>
    </row>
    <row r="42" spans="1:16">
      <c r="A42" s="99"/>
      <c r="B42" s="104"/>
      <c r="C42" s="107"/>
      <c r="D42" s="76"/>
      <c r="E42" s="76"/>
      <c r="F42" s="76"/>
      <c r="G42" s="80"/>
      <c r="H42" s="79"/>
      <c r="I42" s="112"/>
      <c r="J42" s="76"/>
      <c r="K42" s="76"/>
      <c r="L42" s="76"/>
      <c r="M42" s="80"/>
      <c r="N42" s="79"/>
      <c r="O42" s="1"/>
      <c r="P42" s="1"/>
    </row>
    <row r="43" spans="1:16" ht="26.65">
      <c r="A43" s="88" t="s">
        <v>47</v>
      </c>
      <c r="B43" s="63" t="s">
        <v>48</v>
      </c>
      <c r="C43" s="98" t="s">
        <v>49</v>
      </c>
      <c r="D43" s="64">
        <v>6.0650000000000004</v>
      </c>
      <c r="E43" s="64">
        <v>6.0650000000000004</v>
      </c>
      <c r="F43" s="64"/>
      <c r="G43" s="65"/>
      <c r="H43" s="61"/>
      <c r="I43" s="110"/>
      <c r="J43" s="64">
        <v>15</v>
      </c>
      <c r="K43" s="64">
        <v>15</v>
      </c>
      <c r="L43" s="64"/>
      <c r="M43" s="65"/>
      <c r="N43" s="61"/>
      <c r="O43" s="1"/>
      <c r="P43" s="1"/>
    </row>
    <row r="44" spans="1:16">
      <c r="A44" s="88"/>
      <c r="B44" s="63"/>
      <c r="C44" s="98" t="s">
        <v>50</v>
      </c>
      <c r="D44" s="64">
        <v>1637.9</v>
      </c>
      <c r="E44" s="64">
        <v>1637.9</v>
      </c>
      <c r="F44" s="64"/>
      <c r="G44" s="65"/>
      <c r="H44" s="61"/>
      <c r="I44" s="110"/>
      <c r="J44" s="64">
        <v>977.9</v>
      </c>
      <c r="K44" s="64">
        <v>977.9</v>
      </c>
      <c r="L44" s="64"/>
      <c r="M44" s="65"/>
      <c r="N44" s="61"/>
      <c r="O44" s="1"/>
      <c r="P44" s="1"/>
    </row>
    <row r="45" spans="1:16">
      <c r="A45" s="88"/>
      <c r="B45" s="63"/>
      <c r="C45" s="98" t="s">
        <v>51</v>
      </c>
      <c r="D45" s="64">
        <v>3.867</v>
      </c>
      <c r="E45" s="64">
        <v>3.867</v>
      </c>
      <c r="F45" s="64"/>
      <c r="G45" s="65"/>
      <c r="H45" s="61"/>
      <c r="I45" s="110"/>
      <c r="J45" s="64">
        <v>705</v>
      </c>
      <c r="K45" s="64">
        <v>705</v>
      </c>
      <c r="L45" s="64"/>
      <c r="M45" s="65"/>
      <c r="N45" s="61"/>
      <c r="O45" s="1"/>
      <c r="P45" s="1"/>
    </row>
    <row r="46" spans="1:16">
      <c r="A46" s="88"/>
      <c r="B46" s="63"/>
      <c r="C46" s="98" t="s">
        <v>52</v>
      </c>
      <c r="D46" s="64">
        <v>6.42</v>
      </c>
      <c r="E46" s="64">
        <v>6.42</v>
      </c>
      <c r="F46" s="64"/>
      <c r="G46" s="65"/>
      <c r="H46" s="61"/>
      <c r="I46" s="110"/>
      <c r="J46" s="64">
        <v>14.743</v>
      </c>
      <c r="K46" s="64">
        <v>14.743</v>
      </c>
      <c r="L46" s="64"/>
      <c r="M46" s="65"/>
      <c r="N46" s="61"/>
      <c r="O46" s="1"/>
      <c r="P46" s="1"/>
    </row>
    <row r="47" spans="1:16">
      <c r="A47" s="88"/>
      <c r="B47" s="63"/>
      <c r="C47" s="98" t="s">
        <v>53</v>
      </c>
      <c r="D47" s="64">
        <v>1E-3</v>
      </c>
      <c r="E47" s="64">
        <v>1E-3</v>
      </c>
      <c r="F47" s="64"/>
      <c r="G47" s="65"/>
      <c r="H47" s="61"/>
      <c r="I47" s="110"/>
      <c r="J47" s="64"/>
      <c r="K47" s="64"/>
      <c r="L47" s="64"/>
      <c r="M47" s="65"/>
      <c r="N47" s="61"/>
      <c r="O47" s="1"/>
      <c r="P47" s="1"/>
    </row>
    <row r="48" spans="1:16">
      <c r="A48" s="100"/>
      <c r="B48" s="82" t="s">
        <v>21</v>
      </c>
      <c r="C48" s="92"/>
      <c r="D48" s="66">
        <f>SUM(D43:D47)</f>
        <v>1654.2530000000002</v>
      </c>
      <c r="E48" s="66">
        <f>SUM(E43:E47)</f>
        <v>1654.2530000000002</v>
      </c>
      <c r="F48" s="67">
        <f>D48-E48</f>
        <v>0</v>
      </c>
      <c r="G48" s="68">
        <f>F48/E48</f>
        <v>0</v>
      </c>
      <c r="H48" s="69"/>
      <c r="I48" s="111"/>
      <c r="J48" s="66">
        <f>SUM(J43:J46)</f>
        <v>1712.643</v>
      </c>
      <c r="K48" s="66">
        <f>SUM(K43:K46)</f>
        <v>1712.643</v>
      </c>
      <c r="L48" s="67">
        <f>J48-K48</f>
        <v>0</v>
      </c>
      <c r="M48" s="68">
        <f>L48/K48</f>
        <v>0</v>
      </c>
      <c r="N48" s="69"/>
      <c r="O48" s="1"/>
      <c r="P48" s="1"/>
    </row>
    <row r="49" spans="1:16">
      <c r="A49" s="99"/>
      <c r="B49" s="104"/>
      <c r="C49" s="107"/>
      <c r="D49" s="76"/>
      <c r="E49" s="76"/>
      <c r="F49" s="76"/>
      <c r="G49" s="80"/>
      <c r="H49" s="79"/>
      <c r="I49" s="112"/>
      <c r="J49" s="76"/>
      <c r="K49" s="76"/>
      <c r="L49" s="76"/>
      <c r="M49" s="80"/>
      <c r="N49" s="79"/>
      <c r="O49" s="1"/>
      <c r="P49" s="1"/>
    </row>
    <row r="50" spans="1:16" ht="26.65">
      <c r="A50" s="88" t="s">
        <v>54</v>
      </c>
      <c r="B50" s="63" t="s">
        <v>55</v>
      </c>
      <c r="C50" s="98" t="s">
        <v>56</v>
      </c>
      <c r="D50" s="64"/>
      <c r="E50" s="64"/>
      <c r="F50" s="64"/>
      <c r="G50" s="65"/>
      <c r="H50" s="61"/>
      <c r="I50" s="110"/>
      <c r="J50" s="64">
        <v>46.6</v>
      </c>
      <c r="K50" s="64">
        <v>46.6</v>
      </c>
      <c r="L50" s="64"/>
      <c r="M50" s="65"/>
      <c r="N50" s="61"/>
      <c r="O50" s="1"/>
      <c r="P50" s="1"/>
    </row>
    <row r="51" spans="1:16">
      <c r="A51" s="88"/>
      <c r="B51" s="63"/>
      <c r="C51" s="98" t="s">
        <v>57</v>
      </c>
      <c r="D51" s="64">
        <v>27.425000000000001</v>
      </c>
      <c r="E51" s="64">
        <v>27.425000000000001</v>
      </c>
      <c r="F51" s="64"/>
      <c r="G51" s="65"/>
      <c r="H51" s="61"/>
      <c r="I51" s="110"/>
      <c r="J51" s="64">
        <v>250.89</v>
      </c>
      <c r="K51" s="64">
        <v>250.89</v>
      </c>
      <c r="L51" s="64"/>
      <c r="M51" s="65"/>
      <c r="N51" s="61"/>
      <c r="O51" s="1"/>
      <c r="P51" s="1"/>
    </row>
    <row r="52" spans="1:16">
      <c r="A52" s="88"/>
      <c r="B52" s="63"/>
      <c r="C52" s="98" t="s">
        <v>58</v>
      </c>
      <c r="D52" s="64">
        <v>5.52</v>
      </c>
      <c r="E52" s="64">
        <v>5.52</v>
      </c>
      <c r="F52" s="64"/>
      <c r="G52" s="65"/>
      <c r="H52" s="61"/>
      <c r="I52" s="110"/>
      <c r="J52" s="64"/>
      <c r="K52" s="64"/>
      <c r="L52" s="64"/>
      <c r="M52" s="65"/>
      <c r="N52" s="61"/>
      <c r="O52" s="1"/>
      <c r="P52" s="1"/>
    </row>
    <row r="53" spans="1:16">
      <c r="A53" s="88"/>
      <c r="B53" s="63"/>
      <c r="C53" s="98" t="s">
        <v>59</v>
      </c>
      <c r="D53" s="64">
        <v>0.25</v>
      </c>
      <c r="E53" s="64">
        <v>0.25</v>
      </c>
      <c r="F53" s="64"/>
      <c r="G53" s="65"/>
      <c r="H53" s="61"/>
      <c r="I53" s="110"/>
      <c r="J53" s="64"/>
      <c r="K53" s="64"/>
      <c r="L53" s="64"/>
      <c r="M53" s="65"/>
      <c r="N53" s="61"/>
      <c r="O53" s="1"/>
      <c r="P53" s="1"/>
    </row>
    <row r="54" spans="1:16">
      <c r="A54" s="88"/>
      <c r="B54" s="63"/>
      <c r="C54" s="98" t="s">
        <v>60</v>
      </c>
      <c r="D54" s="64">
        <v>5.8</v>
      </c>
      <c r="E54" s="64">
        <v>5.8</v>
      </c>
      <c r="F54" s="64"/>
      <c r="G54" s="65"/>
      <c r="H54" s="61"/>
      <c r="I54" s="110"/>
      <c r="J54" s="64">
        <v>7</v>
      </c>
      <c r="K54" s="64">
        <v>7</v>
      </c>
      <c r="L54" s="64"/>
      <c r="M54" s="65"/>
      <c r="N54" s="61"/>
      <c r="O54" s="1"/>
      <c r="P54" s="1"/>
    </row>
    <row r="55" spans="1:16">
      <c r="A55" s="88"/>
      <c r="B55" s="63"/>
      <c r="C55" s="98" t="s">
        <v>61</v>
      </c>
      <c r="D55" s="64">
        <v>3.0920000000000001</v>
      </c>
      <c r="E55" s="64">
        <v>3.0920000000000001</v>
      </c>
      <c r="F55" s="64"/>
      <c r="G55" s="65"/>
      <c r="H55" s="61"/>
      <c r="I55" s="110"/>
      <c r="J55" s="64"/>
      <c r="K55" s="64"/>
      <c r="L55" s="64"/>
      <c r="M55" s="65"/>
      <c r="N55" s="61"/>
      <c r="O55" s="1"/>
      <c r="P55" s="1"/>
    </row>
    <row r="56" spans="1:16">
      <c r="A56" s="88"/>
      <c r="B56" s="63"/>
      <c r="C56" s="98" t="s">
        <v>62</v>
      </c>
      <c r="D56" s="64">
        <v>15.356</v>
      </c>
      <c r="E56" s="64">
        <v>15.356</v>
      </c>
      <c r="F56" s="64"/>
      <c r="G56" s="65"/>
      <c r="H56" s="61"/>
      <c r="I56" s="110"/>
      <c r="J56" s="64">
        <v>37.5</v>
      </c>
      <c r="K56" s="64">
        <v>37.5</v>
      </c>
      <c r="L56" s="64"/>
      <c r="M56" s="65"/>
      <c r="N56" s="61"/>
      <c r="O56" s="1"/>
      <c r="P56" s="1"/>
    </row>
    <row r="57" spans="1:16">
      <c r="A57" s="88"/>
      <c r="B57" s="63"/>
      <c r="C57" s="98" t="s">
        <v>63</v>
      </c>
      <c r="D57" s="64">
        <v>0.35899999999999999</v>
      </c>
      <c r="E57" s="64">
        <v>0.35899999999999999</v>
      </c>
      <c r="F57" s="64"/>
      <c r="G57" s="65"/>
      <c r="H57" s="61"/>
      <c r="I57" s="110"/>
      <c r="J57" s="64"/>
      <c r="K57" s="64"/>
      <c r="L57" s="64"/>
      <c r="M57" s="65"/>
      <c r="N57" s="61"/>
      <c r="O57" s="1"/>
      <c r="P57" s="1"/>
    </row>
    <row r="58" spans="1:16">
      <c r="A58" s="88"/>
      <c r="B58" s="63"/>
      <c r="C58" s="98" t="s">
        <v>64</v>
      </c>
      <c r="D58" s="64">
        <f>5.085-1.95</f>
        <v>3.1349999999999998</v>
      </c>
      <c r="E58" s="64">
        <f>5.085-1.95</f>
        <v>3.1349999999999998</v>
      </c>
      <c r="F58" s="64"/>
      <c r="G58" s="65"/>
      <c r="H58" s="61"/>
      <c r="I58" s="110"/>
      <c r="J58" s="64"/>
      <c r="K58" s="64"/>
      <c r="L58" s="64"/>
      <c r="M58" s="65"/>
      <c r="N58" s="61"/>
      <c r="O58" s="1"/>
      <c r="P58" s="1"/>
    </row>
    <row r="59" spans="1:16" ht="26.65">
      <c r="A59" s="88"/>
      <c r="B59" s="63"/>
      <c r="C59" s="98" t="s">
        <v>65</v>
      </c>
      <c r="D59" s="64">
        <v>1.95</v>
      </c>
      <c r="E59" s="64">
        <v>1.95</v>
      </c>
      <c r="F59" s="64"/>
      <c r="G59" s="65"/>
      <c r="H59" s="61"/>
      <c r="I59" s="110"/>
      <c r="J59" s="64"/>
      <c r="K59" s="64"/>
      <c r="L59" s="64"/>
      <c r="M59" s="65"/>
      <c r="N59" s="61"/>
      <c r="O59" s="1"/>
      <c r="P59" s="1"/>
    </row>
    <row r="60" spans="1:16">
      <c r="A60" s="88"/>
      <c r="B60" s="63"/>
      <c r="C60" s="98" t="s">
        <v>66</v>
      </c>
      <c r="D60" s="64">
        <v>11.962</v>
      </c>
      <c r="E60" s="64">
        <v>11.962</v>
      </c>
      <c r="F60" s="64"/>
      <c r="G60" s="65"/>
      <c r="H60" s="61"/>
      <c r="I60" s="110"/>
      <c r="J60" s="64">
        <v>2.4</v>
      </c>
      <c r="K60" s="64">
        <v>2.4</v>
      </c>
      <c r="L60" s="64"/>
      <c r="M60" s="65"/>
      <c r="N60" s="61"/>
      <c r="O60" s="1"/>
      <c r="P60" s="1"/>
    </row>
    <row r="61" spans="1:16">
      <c r="A61" s="88"/>
      <c r="B61" s="63"/>
      <c r="C61" s="98" t="s">
        <v>67</v>
      </c>
      <c r="D61" s="64">
        <v>4.2930000000000001</v>
      </c>
      <c r="E61" s="64">
        <v>4.2930000000000001</v>
      </c>
      <c r="F61" s="64"/>
      <c r="G61" s="65"/>
      <c r="H61" s="61"/>
      <c r="I61" s="110"/>
      <c r="J61" s="64"/>
      <c r="K61" s="64"/>
      <c r="L61" s="64"/>
      <c r="M61" s="65"/>
      <c r="N61" s="61"/>
      <c r="O61" s="1"/>
      <c r="P61" s="1"/>
    </row>
    <row r="62" spans="1:16">
      <c r="A62" s="100"/>
      <c r="B62" s="82" t="s">
        <v>21</v>
      </c>
      <c r="C62" s="92"/>
      <c r="D62" s="66">
        <f>SUM(D50:D61)</f>
        <v>79.14200000000001</v>
      </c>
      <c r="E62" s="66">
        <f>SUM(E50:E61)</f>
        <v>79.14200000000001</v>
      </c>
      <c r="F62" s="67">
        <f>D62-E62</f>
        <v>0</v>
      </c>
      <c r="G62" s="68">
        <f>F62/E62</f>
        <v>0</v>
      </c>
      <c r="H62" s="69"/>
      <c r="I62" s="111"/>
      <c r="J62" s="66">
        <f>SUM(J50:J61)</f>
        <v>344.39</v>
      </c>
      <c r="K62" s="66">
        <f>SUM(K50:K61)</f>
        <v>344.39</v>
      </c>
      <c r="L62" s="67">
        <f>J62-K62</f>
        <v>0</v>
      </c>
      <c r="M62" s="68">
        <f>L62/K62</f>
        <v>0</v>
      </c>
      <c r="N62" s="69"/>
      <c r="O62" s="1"/>
      <c r="P62" s="1"/>
    </row>
    <row r="63" spans="1:16">
      <c r="A63" s="99"/>
      <c r="B63" s="104"/>
      <c r="C63" s="107"/>
      <c r="D63" s="76"/>
      <c r="E63" s="76"/>
      <c r="F63" s="76"/>
      <c r="G63" s="80"/>
      <c r="H63" s="79"/>
      <c r="I63" s="112"/>
      <c r="J63" s="76"/>
      <c r="K63" s="76"/>
      <c r="L63" s="77"/>
      <c r="M63" s="78"/>
      <c r="N63" s="79"/>
      <c r="O63" s="1"/>
      <c r="P63" s="1"/>
    </row>
    <row r="64" spans="1:16" ht="26.65">
      <c r="A64" s="88" t="s">
        <v>68</v>
      </c>
      <c r="B64" s="63" t="s">
        <v>69</v>
      </c>
      <c r="C64" s="98" t="s">
        <v>70</v>
      </c>
      <c r="D64" s="64">
        <v>116.3</v>
      </c>
      <c r="E64" s="64">
        <v>116.3</v>
      </c>
      <c r="F64" s="64"/>
      <c r="G64" s="65"/>
      <c r="H64" s="61"/>
      <c r="I64" s="110"/>
      <c r="J64" s="64"/>
      <c r="K64" s="64"/>
      <c r="L64" s="64"/>
      <c r="M64" s="65"/>
      <c r="N64" s="61"/>
      <c r="O64" s="1"/>
      <c r="P64" s="1"/>
    </row>
    <row r="65" spans="1:16">
      <c r="A65" s="88"/>
      <c r="B65" s="63"/>
      <c r="C65" s="98" t="s">
        <v>71</v>
      </c>
      <c r="D65" s="64">
        <v>0.47499999999999998</v>
      </c>
      <c r="E65" s="64">
        <v>0.47499999999999998</v>
      </c>
      <c r="F65" s="64"/>
      <c r="G65" s="65"/>
      <c r="H65" s="61"/>
      <c r="I65" s="110"/>
      <c r="J65" s="64"/>
      <c r="K65" s="64"/>
      <c r="L65" s="64"/>
      <c r="M65" s="65"/>
      <c r="N65" s="61"/>
      <c r="O65" s="1"/>
      <c r="P65" s="1"/>
    </row>
    <row r="66" spans="1:16">
      <c r="A66" s="88"/>
      <c r="B66" s="63"/>
      <c r="C66" s="98" t="s">
        <v>72</v>
      </c>
      <c r="D66" s="64">
        <v>0.16</v>
      </c>
      <c r="E66" s="64">
        <v>0.16</v>
      </c>
      <c r="F66" s="64"/>
      <c r="G66" s="65"/>
      <c r="H66" s="61"/>
      <c r="I66" s="110"/>
      <c r="J66" s="64"/>
      <c r="K66" s="64"/>
      <c r="L66" s="64"/>
      <c r="M66" s="65"/>
      <c r="N66" s="61"/>
      <c r="O66" s="1"/>
      <c r="P66" s="1"/>
    </row>
    <row r="67" spans="1:16">
      <c r="A67" s="88"/>
      <c r="B67" s="63"/>
      <c r="C67" s="98" t="s">
        <v>73</v>
      </c>
      <c r="D67" s="64">
        <v>30.6</v>
      </c>
      <c r="E67" s="64">
        <v>30.6</v>
      </c>
      <c r="F67" s="64"/>
      <c r="G67" s="65"/>
      <c r="H67" s="61"/>
      <c r="I67" s="110"/>
      <c r="J67" s="64"/>
      <c r="K67" s="64"/>
      <c r="L67" s="64"/>
      <c r="M67" s="65"/>
      <c r="N67" s="61"/>
      <c r="O67" s="1"/>
      <c r="P67" s="1"/>
    </row>
    <row r="68" spans="1:16">
      <c r="A68" s="88"/>
      <c r="B68" s="63"/>
      <c r="C68" s="98" t="s">
        <v>74</v>
      </c>
      <c r="D68" s="64">
        <v>8.734</v>
      </c>
      <c r="E68" s="64">
        <v>8.734</v>
      </c>
      <c r="F68" s="64"/>
      <c r="G68" s="65"/>
      <c r="H68" s="61"/>
      <c r="I68" s="110"/>
      <c r="J68" s="64">
        <v>0.14000000000000001</v>
      </c>
      <c r="K68" s="64">
        <v>0.14000000000000001</v>
      </c>
      <c r="L68" s="64"/>
      <c r="M68" s="65"/>
      <c r="N68" s="61"/>
      <c r="O68" s="1"/>
      <c r="P68" s="1"/>
    </row>
    <row r="69" spans="1:16">
      <c r="A69" s="88"/>
      <c r="B69" s="63"/>
      <c r="C69" s="98" t="s">
        <v>75</v>
      </c>
      <c r="D69" s="64">
        <v>21.986000000000001</v>
      </c>
      <c r="E69" s="64">
        <v>21.986000000000001</v>
      </c>
      <c r="F69" s="64"/>
      <c r="G69" s="65"/>
      <c r="H69" s="61"/>
      <c r="I69" s="110"/>
      <c r="J69" s="64"/>
      <c r="K69" s="64"/>
      <c r="L69" s="64"/>
      <c r="M69" s="65"/>
      <c r="N69" s="61"/>
      <c r="O69" s="1"/>
      <c r="P69" s="1"/>
    </row>
    <row r="70" spans="1:16">
      <c r="A70" s="88"/>
      <c r="B70" s="63"/>
      <c r="C70" s="98" t="s">
        <v>76</v>
      </c>
      <c r="D70" s="64">
        <f>11.984+0.4</f>
        <v>12.384</v>
      </c>
      <c r="E70" s="64">
        <f>11.984+0.4</f>
        <v>12.384</v>
      </c>
      <c r="F70" s="64"/>
      <c r="G70" s="65"/>
      <c r="H70" s="61"/>
      <c r="I70" s="110"/>
      <c r="J70" s="64">
        <v>4.47</v>
      </c>
      <c r="K70" s="64">
        <v>4.47</v>
      </c>
      <c r="L70" s="64"/>
      <c r="M70" s="65"/>
      <c r="N70" s="61"/>
      <c r="O70" s="1"/>
      <c r="P70" s="1"/>
    </row>
    <row r="71" spans="1:16">
      <c r="A71" s="88"/>
      <c r="B71" s="63"/>
      <c r="C71" s="98" t="s">
        <v>77</v>
      </c>
      <c r="D71" s="64"/>
      <c r="E71" s="64"/>
      <c r="F71" s="64"/>
      <c r="G71" s="65"/>
      <c r="H71" s="61"/>
      <c r="I71" s="110"/>
      <c r="J71" s="64"/>
      <c r="K71" s="64"/>
      <c r="L71" s="64"/>
      <c r="M71" s="65"/>
      <c r="N71" s="61"/>
      <c r="O71" s="1"/>
      <c r="P71" s="1"/>
    </row>
    <row r="72" spans="1:16">
      <c r="A72" s="88"/>
      <c r="B72" s="63"/>
      <c r="C72" s="98" t="s">
        <v>78</v>
      </c>
      <c r="D72" s="64">
        <v>5.2080000000000002</v>
      </c>
      <c r="E72" s="64">
        <v>5.2080000000000002</v>
      </c>
      <c r="F72" s="64"/>
      <c r="G72" s="65"/>
      <c r="H72" s="61"/>
      <c r="I72" s="110"/>
      <c r="J72" s="64"/>
      <c r="K72" s="64"/>
      <c r="L72" s="64"/>
      <c r="M72" s="65"/>
      <c r="N72" s="61"/>
      <c r="O72" s="1"/>
      <c r="P72" s="1"/>
    </row>
    <row r="73" spans="1:16">
      <c r="A73" s="88"/>
      <c r="B73" s="63"/>
      <c r="C73" s="98" t="s">
        <v>79</v>
      </c>
      <c r="D73" s="64">
        <v>29.486999999999998</v>
      </c>
      <c r="E73" s="64">
        <v>29.486999999999998</v>
      </c>
      <c r="F73" s="64"/>
      <c r="G73" s="65"/>
      <c r="H73" s="61"/>
      <c r="I73" s="110"/>
      <c r="J73" s="64">
        <v>27.841999999999999</v>
      </c>
      <c r="K73" s="64">
        <v>27.841999999999999</v>
      </c>
      <c r="L73" s="64"/>
      <c r="M73" s="65"/>
      <c r="N73" s="61"/>
      <c r="O73" s="1"/>
      <c r="P73" s="1"/>
    </row>
    <row r="74" spans="1:16">
      <c r="A74" s="88"/>
      <c r="B74" s="63"/>
      <c r="C74" s="98" t="s">
        <v>80</v>
      </c>
      <c r="D74" s="64">
        <v>1.4970000000000001</v>
      </c>
      <c r="E74" s="64">
        <v>1.4970000000000001</v>
      </c>
      <c r="F74" s="64"/>
      <c r="G74" s="65"/>
      <c r="H74" s="61"/>
      <c r="I74" s="110"/>
      <c r="J74" s="64"/>
      <c r="K74" s="64"/>
      <c r="L74" s="64"/>
      <c r="M74" s="65"/>
      <c r="N74" s="61"/>
      <c r="O74" s="1"/>
      <c r="P74" s="1"/>
    </row>
    <row r="75" spans="1:16">
      <c r="A75" s="88"/>
      <c r="B75" s="63"/>
      <c r="C75" s="98" t="s">
        <v>81</v>
      </c>
      <c r="D75" s="64">
        <v>1.75</v>
      </c>
      <c r="E75" s="64">
        <v>1.75</v>
      </c>
      <c r="F75" s="64"/>
      <c r="G75" s="65"/>
      <c r="H75" s="61"/>
      <c r="I75" s="110"/>
      <c r="J75" s="64">
        <v>0.15</v>
      </c>
      <c r="K75" s="64">
        <v>0.15</v>
      </c>
      <c r="L75" s="64"/>
      <c r="M75" s="65"/>
      <c r="N75" s="61"/>
      <c r="O75" s="1"/>
      <c r="P75" s="1"/>
    </row>
    <row r="76" spans="1:16">
      <c r="A76" s="88"/>
      <c r="B76" s="63"/>
      <c r="C76" s="98" t="s">
        <v>82</v>
      </c>
      <c r="D76" s="64">
        <f>5.488+1.855</f>
        <v>7.343</v>
      </c>
      <c r="E76" s="64">
        <f>5.488+1.855</f>
        <v>7.343</v>
      </c>
      <c r="F76" s="64"/>
      <c r="G76" s="65"/>
      <c r="H76" s="61"/>
      <c r="I76" s="110"/>
      <c r="J76" s="64">
        <v>5.0570000000000004</v>
      </c>
      <c r="K76" s="64">
        <v>5.0570000000000004</v>
      </c>
      <c r="L76" s="64"/>
      <c r="M76" s="65"/>
      <c r="N76" s="61"/>
      <c r="O76" s="1"/>
      <c r="P76" s="1"/>
    </row>
    <row r="77" spans="1:16">
      <c r="A77" s="100"/>
      <c r="B77" s="82" t="s">
        <v>21</v>
      </c>
      <c r="C77" s="92"/>
      <c r="D77" s="66">
        <f>SUM(D64:D76)</f>
        <v>235.92400000000001</v>
      </c>
      <c r="E77" s="66">
        <f>SUM(E64:E76)</f>
        <v>235.92400000000001</v>
      </c>
      <c r="F77" s="67">
        <f>D77-E77</f>
        <v>0</v>
      </c>
      <c r="G77" s="68">
        <f>F77/E77</f>
        <v>0</v>
      </c>
      <c r="H77" s="69"/>
      <c r="I77" s="111"/>
      <c r="J77" s="66">
        <f>SUM(J64:J76)</f>
        <v>37.658999999999999</v>
      </c>
      <c r="K77" s="66">
        <f>SUM(K64:K76)</f>
        <v>37.658999999999999</v>
      </c>
      <c r="L77" s="67">
        <f>J77-K77</f>
        <v>0</v>
      </c>
      <c r="M77" s="68">
        <f>L77/K77</f>
        <v>0</v>
      </c>
      <c r="N77" s="69"/>
      <c r="O77" s="1"/>
      <c r="P77" s="1"/>
    </row>
    <row r="78" spans="1:16">
      <c r="A78" s="99"/>
      <c r="B78" s="104"/>
      <c r="C78" s="107"/>
      <c r="D78" s="76"/>
      <c r="E78" s="76"/>
      <c r="F78" s="76"/>
      <c r="G78" s="80"/>
      <c r="H78" s="79"/>
      <c r="I78" s="112"/>
      <c r="J78" s="76"/>
      <c r="K78" s="76"/>
      <c r="L78" s="76"/>
      <c r="M78" s="80"/>
      <c r="N78" s="79"/>
      <c r="O78" s="1"/>
      <c r="P78" s="1"/>
    </row>
    <row r="79" spans="1:16">
      <c r="A79" s="88" t="s">
        <v>83</v>
      </c>
      <c r="B79" s="63" t="s">
        <v>84</v>
      </c>
      <c r="C79" s="98" t="s">
        <v>85</v>
      </c>
      <c r="D79" s="64">
        <f>11+5.942</f>
        <v>16.942</v>
      </c>
      <c r="E79" s="64">
        <f>11+5.942</f>
        <v>16.942</v>
      </c>
      <c r="F79" s="64"/>
      <c r="G79" s="65"/>
      <c r="H79" s="61"/>
      <c r="I79" s="110"/>
      <c r="J79" s="64">
        <v>233.3</v>
      </c>
      <c r="K79" s="64">
        <v>233.3</v>
      </c>
      <c r="L79" s="64"/>
      <c r="M79" s="65"/>
      <c r="N79" s="61"/>
      <c r="O79" s="1"/>
      <c r="P79" s="1"/>
    </row>
    <row r="80" spans="1:16">
      <c r="A80" s="88"/>
      <c r="B80" s="63"/>
      <c r="C80" s="98" t="s">
        <v>86</v>
      </c>
      <c r="D80" s="64">
        <f>0.2+2.532</f>
        <v>2.7320000000000002</v>
      </c>
      <c r="E80" s="64">
        <f>0.2+2.532</f>
        <v>2.7320000000000002</v>
      </c>
      <c r="F80" s="64"/>
      <c r="G80" s="65"/>
      <c r="H80" s="61"/>
      <c r="I80" s="110"/>
      <c r="J80" s="64">
        <v>553</v>
      </c>
      <c r="K80" s="64">
        <v>553</v>
      </c>
      <c r="L80" s="64"/>
      <c r="M80" s="65"/>
      <c r="N80" s="61"/>
      <c r="O80" s="1"/>
      <c r="P80" s="1"/>
    </row>
    <row r="81" spans="1:16">
      <c r="A81" s="88"/>
      <c r="B81" s="63"/>
      <c r="C81" s="98" t="s">
        <v>87</v>
      </c>
      <c r="D81" s="64">
        <v>34.700000000000003</v>
      </c>
      <c r="E81" s="64">
        <v>34.700000000000003</v>
      </c>
      <c r="F81" s="64"/>
      <c r="G81" s="65"/>
      <c r="H81" s="61"/>
      <c r="I81" s="110"/>
      <c r="J81" s="64"/>
      <c r="K81" s="64"/>
      <c r="L81" s="64"/>
      <c r="M81" s="65"/>
      <c r="N81" s="61"/>
      <c r="O81" s="1"/>
      <c r="P81" s="1"/>
    </row>
    <row r="82" spans="1:16">
      <c r="A82" s="88"/>
      <c r="B82" s="63"/>
      <c r="C82" s="98" t="s">
        <v>88</v>
      </c>
      <c r="D82" s="64"/>
      <c r="E82" s="64"/>
      <c r="F82" s="64"/>
      <c r="G82" s="65"/>
      <c r="H82" s="61"/>
      <c r="I82" s="110"/>
      <c r="J82" s="64">
        <v>206.07</v>
      </c>
      <c r="K82" s="64">
        <v>206.07</v>
      </c>
      <c r="L82" s="64"/>
      <c r="M82" s="65"/>
      <c r="N82" s="61"/>
      <c r="O82" s="1"/>
      <c r="P82" s="1"/>
    </row>
    <row r="83" spans="1:16">
      <c r="A83" s="88"/>
      <c r="B83" s="63"/>
      <c r="C83" s="98" t="s">
        <v>89</v>
      </c>
      <c r="D83" s="64"/>
      <c r="E83" s="64"/>
      <c r="F83" s="64"/>
      <c r="G83" s="65"/>
      <c r="H83" s="61"/>
      <c r="I83" s="110"/>
      <c r="J83" s="64">
        <v>-2.1019999999999999</v>
      </c>
      <c r="K83" s="64">
        <v>-2.1019999999999999</v>
      </c>
      <c r="L83" s="64"/>
      <c r="M83" s="65"/>
      <c r="N83" s="61"/>
      <c r="O83" s="1"/>
      <c r="P83" s="1"/>
    </row>
    <row r="84" spans="1:16">
      <c r="A84" s="88"/>
      <c r="B84" s="63"/>
      <c r="C84" s="98" t="s">
        <v>90</v>
      </c>
      <c r="D84" s="64"/>
      <c r="E84" s="64"/>
      <c r="F84" s="64"/>
      <c r="G84" s="65"/>
      <c r="H84" s="61"/>
      <c r="I84" s="110"/>
      <c r="J84" s="64"/>
      <c r="K84" s="64"/>
      <c r="L84" s="64"/>
      <c r="M84" s="65"/>
      <c r="N84" s="61"/>
      <c r="O84" s="1"/>
      <c r="P84" s="1"/>
    </row>
    <row r="85" spans="1:16">
      <c r="A85" s="88"/>
      <c r="B85" s="63"/>
      <c r="C85" s="98" t="s">
        <v>91</v>
      </c>
      <c r="D85" s="64"/>
      <c r="E85" s="64"/>
      <c r="F85" s="64"/>
      <c r="G85" s="65"/>
      <c r="H85" s="61"/>
      <c r="I85" s="110"/>
      <c r="J85" s="64"/>
      <c r="K85" s="64"/>
      <c r="L85" s="64"/>
      <c r="M85" s="65"/>
      <c r="N85" s="61"/>
      <c r="O85" s="1"/>
      <c r="P85" s="1"/>
    </row>
    <row r="86" spans="1:16">
      <c r="A86" s="88"/>
      <c r="B86" s="63"/>
      <c r="C86" s="98" t="s">
        <v>92</v>
      </c>
      <c r="D86" s="64"/>
      <c r="E86" s="64"/>
      <c r="F86" s="64"/>
      <c r="G86" s="65"/>
      <c r="H86" s="61"/>
      <c r="I86" s="110"/>
      <c r="J86" s="64"/>
      <c r="K86" s="64"/>
      <c r="L86" s="64"/>
      <c r="M86" s="65"/>
      <c r="N86" s="61"/>
      <c r="O86" s="1"/>
      <c r="P86" s="1"/>
    </row>
    <row r="87" spans="1:16">
      <c r="A87" s="88"/>
      <c r="B87" s="63"/>
      <c r="C87" s="98" t="s">
        <v>93</v>
      </c>
      <c r="D87" s="64"/>
      <c r="E87" s="64"/>
      <c r="F87" s="64"/>
      <c r="G87" s="65"/>
      <c r="H87" s="61"/>
      <c r="I87" s="110"/>
      <c r="J87" s="64">
        <v>25</v>
      </c>
      <c r="K87" s="64">
        <v>25</v>
      </c>
      <c r="L87" s="64"/>
      <c r="M87" s="65"/>
      <c r="N87" s="61"/>
      <c r="O87" s="1"/>
      <c r="P87" s="1"/>
    </row>
    <row r="88" spans="1:16">
      <c r="A88" s="88"/>
      <c r="B88" s="63"/>
      <c r="C88" s="98" t="s">
        <v>17</v>
      </c>
      <c r="D88" s="64">
        <v>0.20100000000000001</v>
      </c>
      <c r="E88" s="64">
        <v>0.20100000000000001</v>
      </c>
      <c r="F88" s="64"/>
      <c r="G88" s="65"/>
      <c r="H88" s="61"/>
      <c r="I88" s="110"/>
      <c r="J88" s="64">
        <v>5</v>
      </c>
      <c r="K88" s="64">
        <v>5</v>
      </c>
      <c r="L88" s="64"/>
      <c r="M88" s="65"/>
      <c r="N88" s="61"/>
      <c r="O88" s="1"/>
      <c r="P88" s="1"/>
    </row>
    <row r="89" spans="1:16">
      <c r="A89" s="88"/>
      <c r="B89" s="63"/>
      <c r="C89" s="98" t="s">
        <v>94</v>
      </c>
      <c r="D89" s="64">
        <v>3.9380000000000002</v>
      </c>
      <c r="E89" s="64">
        <v>3.9380000000000002</v>
      </c>
      <c r="F89" s="64"/>
      <c r="G89" s="65"/>
      <c r="H89" s="61"/>
      <c r="I89" s="110"/>
      <c r="J89" s="64">
        <f>1965.41-1172.837</f>
        <v>792.57300000000009</v>
      </c>
      <c r="K89" s="64">
        <f>1965.41-1172.837</f>
        <v>792.57300000000009</v>
      </c>
      <c r="L89" s="64"/>
      <c r="M89" s="65"/>
      <c r="N89" s="61"/>
      <c r="O89" s="1"/>
      <c r="P89" s="1"/>
    </row>
    <row r="90" spans="1:16">
      <c r="A90" s="88"/>
      <c r="B90" s="63"/>
      <c r="C90" s="98" t="s">
        <v>95</v>
      </c>
      <c r="D90" s="64"/>
      <c r="E90" s="64"/>
      <c r="F90" s="64"/>
      <c r="G90" s="65"/>
      <c r="H90" s="61"/>
      <c r="I90" s="110"/>
      <c r="J90" s="64"/>
      <c r="K90" s="64"/>
      <c r="L90" s="64"/>
      <c r="M90" s="65"/>
      <c r="N90" s="61"/>
      <c r="O90" s="1"/>
      <c r="P90" s="1"/>
    </row>
    <row r="91" spans="1:16">
      <c r="A91" s="88"/>
      <c r="B91" s="63"/>
      <c r="C91" s="98" t="s">
        <v>96</v>
      </c>
      <c r="D91" s="64"/>
      <c r="E91" s="64"/>
      <c r="F91" s="64"/>
      <c r="G91" s="65"/>
      <c r="H91" s="61"/>
      <c r="I91" s="110"/>
      <c r="J91" s="64">
        <v>100</v>
      </c>
      <c r="K91" s="64">
        <v>100</v>
      </c>
      <c r="L91" s="64"/>
      <c r="M91" s="65"/>
      <c r="N91" s="61"/>
      <c r="O91" s="1"/>
      <c r="P91" s="1"/>
    </row>
    <row r="92" spans="1:16">
      <c r="A92" s="88"/>
      <c r="B92" s="63"/>
      <c r="C92" s="98" t="s">
        <v>97</v>
      </c>
      <c r="D92" s="64"/>
      <c r="E92" s="64"/>
      <c r="F92" s="64"/>
      <c r="G92" s="65"/>
      <c r="H92" s="61"/>
      <c r="I92" s="110"/>
      <c r="J92" s="64">
        <f>1176.153+1172.837</f>
        <v>2348.9899999999998</v>
      </c>
      <c r="K92" s="64">
        <f>1176.153+1172.837</f>
        <v>2348.9899999999998</v>
      </c>
      <c r="L92" s="64"/>
      <c r="M92" s="65"/>
      <c r="N92" s="61"/>
      <c r="O92" s="1"/>
      <c r="P92" s="1"/>
    </row>
    <row r="93" spans="1:16">
      <c r="A93" s="88"/>
      <c r="B93" s="63"/>
      <c r="C93" s="98" t="s">
        <v>98</v>
      </c>
      <c r="D93" s="64">
        <v>224.49600000000001</v>
      </c>
      <c r="E93" s="64">
        <v>224.49600000000001</v>
      </c>
      <c r="F93" s="64"/>
      <c r="G93" s="65"/>
      <c r="H93" s="61"/>
      <c r="I93" s="110"/>
      <c r="J93" s="64">
        <f>724+7222.5</f>
        <v>7946.5</v>
      </c>
      <c r="K93" s="64">
        <f>724+7222.5</f>
        <v>7946.5</v>
      </c>
      <c r="L93" s="64"/>
      <c r="M93" s="65"/>
      <c r="N93" s="61"/>
      <c r="O93" s="1"/>
      <c r="P93" s="1"/>
    </row>
    <row r="94" spans="1:16">
      <c r="A94" s="100"/>
      <c r="B94" s="82" t="s">
        <v>21</v>
      </c>
      <c r="C94" s="92"/>
      <c r="D94" s="66">
        <f>SUM(D79:D93)</f>
        <v>283.00900000000001</v>
      </c>
      <c r="E94" s="66">
        <f>SUM(E79:E93)</f>
        <v>283.00900000000001</v>
      </c>
      <c r="F94" s="67">
        <f>D94-E94</f>
        <v>0</v>
      </c>
      <c r="G94" s="68">
        <f>F94/E94</f>
        <v>0</v>
      </c>
      <c r="H94" s="69"/>
      <c r="I94" s="111"/>
      <c r="J94" s="66">
        <f>SUM(J79:J93)</f>
        <v>12208.331</v>
      </c>
      <c r="K94" s="66">
        <f>SUM(K79:K93)</f>
        <v>12208.331</v>
      </c>
      <c r="L94" s="67">
        <f>J94-K94</f>
        <v>0</v>
      </c>
      <c r="M94" s="68">
        <f>L94/K94</f>
        <v>0</v>
      </c>
      <c r="N94" s="69"/>
      <c r="O94" s="1"/>
      <c r="P94" s="1"/>
    </row>
    <row r="95" spans="1:16">
      <c r="A95" s="99"/>
      <c r="B95" s="104"/>
      <c r="C95" s="107"/>
      <c r="D95" s="76"/>
      <c r="E95" s="76"/>
      <c r="F95" s="77"/>
      <c r="G95" s="78"/>
      <c r="H95" s="79"/>
      <c r="I95" s="112"/>
      <c r="J95" s="76"/>
      <c r="K95" s="76"/>
      <c r="L95" s="76"/>
      <c r="M95" s="80"/>
      <c r="N95" s="79"/>
      <c r="O95" s="1"/>
      <c r="P95" s="1"/>
    </row>
    <row r="96" spans="1:16">
      <c r="A96" s="88" t="s">
        <v>99</v>
      </c>
      <c r="B96" s="63" t="s">
        <v>100</v>
      </c>
      <c r="C96" s="98" t="s">
        <v>101</v>
      </c>
      <c r="D96" s="64">
        <v>584.54399999999998</v>
      </c>
      <c r="E96" s="64">
        <v>584.54399999999998</v>
      </c>
      <c r="F96" s="64"/>
      <c r="G96" s="65"/>
      <c r="H96" s="61"/>
      <c r="I96" s="110"/>
      <c r="J96" s="64"/>
      <c r="K96" s="64"/>
      <c r="L96" s="64"/>
      <c r="M96" s="65"/>
      <c r="N96" s="61"/>
      <c r="O96" s="1"/>
      <c r="P96" s="1"/>
    </row>
    <row r="97" spans="1:16">
      <c r="A97" s="88"/>
      <c r="B97" s="63"/>
      <c r="C97" s="98" t="s">
        <v>102</v>
      </c>
      <c r="D97" s="64">
        <v>73.617000000000004</v>
      </c>
      <c r="E97" s="64">
        <v>73.617000000000004</v>
      </c>
      <c r="F97" s="64"/>
      <c r="G97" s="65"/>
      <c r="H97" s="61"/>
      <c r="I97" s="110"/>
      <c r="J97" s="64"/>
      <c r="K97" s="64"/>
      <c r="L97" s="64"/>
      <c r="M97" s="65"/>
      <c r="N97" s="61"/>
      <c r="O97" s="1"/>
      <c r="P97" s="1"/>
    </row>
    <row r="98" spans="1:16" ht="32.25" customHeight="1">
      <c r="A98" s="88"/>
      <c r="B98" s="63"/>
      <c r="C98" s="98" t="s">
        <v>103</v>
      </c>
      <c r="D98" s="64">
        <f>24.877+1.596+0.6+0.444</f>
        <v>27.516999999999999</v>
      </c>
      <c r="E98" s="64">
        <f>24.877+1.596+0.6+0.444</f>
        <v>27.516999999999999</v>
      </c>
      <c r="F98" s="64"/>
      <c r="G98" s="65"/>
      <c r="H98" s="61"/>
      <c r="I98" s="110"/>
      <c r="J98" s="64">
        <v>31.983000000000001</v>
      </c>
      <c r="K98" s="64">
        <v>31.983000000000001</v>
      </c>
      <c r="L98" s="64"/>
      <c r="M98" s="65"/>
      <c r="N98" s="61"/>
      <c r="O98" s="1"/>
      <c r="P98" s="1"/>
    </row>
    <row r="99" spans="1:16">
      <c r="A99" s="88"/>
      <c r="B99" s="63"/>
      <c r="C99" s="98" t="s">
        <v>104</v>
      </c>
      <c r="D99" s="64">
        <v>1.585</v>
      </c>
      <c r="E99" s="64">
        <v>1.585</v>
      </c>
      <c r="F99" s="64"/>
      <c r="G99" s="65"/>
      <c r="H99" s="61"/>
      <c r="I99" s="110"/>
      <c r="J99" s="64"/>
      <c r="K99" s="64"/>
      <c r="L99" s="64"/>
      <c r="M99" s="65"/>
      <c r="N99" s="61"/>
      <c r="O99" s="1"/>
      <c r="P99" s="1"/>
    </row>
    <row r="100" spans="1:16">
      <c r="A100" s="100"/>
      <c r="B100" s="82" t="s">
        <v>21</v>
      </c>
      <c r="C100" s="92"/>
      <c r="D100" s="66">
        <f>SUM(D96:D99)</f>
        <v>687.26300000000003</v>
      </c>
      <c r="E100" s="66">
        <f t="shared" ref="E100" si="1">SUM(E96:E99)</f>
        <v>687.26300000000003</v>
      </c>
      <c r="F100" s="67">
        <f>D100-E100</f>
        <v>0</v>
      </c>
      <c r="G100" s="68">
        <f>F100/E100</f>
        <v>0</v>
      </c>
      <c r="H100" s="69"/>
      <c r="I100" s="111"/>
      <c r="J100" s="66">
        <f>SUM(J96:J99)</f>
        <v>31.983000000000001</v>
      </c>
      <c r="K100" s="66">
        <f>SUM(K96:K99)</f>
        <v>31.983000000000001</v>
      </c>
      <c r="L100" s="67">
        <f>J100-K100</f>
        <v>0</v>
      </c>
      <c r="M100" s="68">
        <f>L100/K100</f>
        <v>0</v>
      </c>
      <c r="N100" s="69"/>
      <c r="O100" s="1"/>
      <c r="P100" s="1"/>
    </row>
    <row r="101" spans="1:16">
      <c r="A101" s="99"/>
      <c r="B101" s="104"/>
      <c r="C101" s="107"/>
      <c r="D101" s="76"/>
      <c r="E101" s="76"/>
      <c r="F101" s="76"/>
      <c r="G101" s="80"/>
      <c r="H101" s="79"/>
      <c r="I101" s="110"/>
      <c r="J101" s="76"/>
      <c r="K101" s="76"/>
      <c r="L101" s="77"/>
      <c r="M101" s="78"/>
      <c r="N101" s="79"/>
      <c r="O101" s="1"/>
      <c r="P101" s="1"/>
    </row>
    <row r="102" spans="1:16">
      <c r="A102" s="88" t="s">
        <v>105</v>
      </c>
      <c r="B102" s="63" t="s">
        <v>106</v>
      </c>
      <c r="C102" s="98" t="s">
        <v>16</v>
      </c>
      <c r="D102" s="64">
        <v>-10</v>
      </c>
      <c r="E102" s="64">
        <v>-10</v>
      </c>
      <c r="F102" s="64"/>
      <c r="G102" s="65"/>
      <c r="H102" s="61"/>
      <c r="I102" s="110"/>
      <c r="J102" s="64">
        <v>1.0149999999999999</v>
      </c>
      <c r="K102" s="64">
        <v>1.0149999999999999</v>
      </c>
      <c r="L102" s="64"/>
      <c r="M102" s="65"/>
      <c r="N102" s="61"/>
      <c r="O102" s="1"/>
      <c r="P102" s="1"/>
    </row>
    <row r="103" spans="1:16">
      <c r="A103" s="88"/>
      <c r="B103" s="63"/>
      <c r="C103" s="98" t="s">
        <v>107</v>
      </c>
      <c r="D103" s="64">
        <f>1.35-9.452</f>
        <v>-8.1020000000000003</v>
      </c>
      <c r="E103" s="64">
        <f>1.35-9.452</f>
        <v>-8.1020000000000003</v>
      </c>
      <c r="F103" s="64"/>
      <c r="G103" s="65"/>
      <c r="H103" s="61"/>
      <c r="I103" s="110"/>
      <c r="J103" s="64">
        <v>289.24700000000001</v>
      </c>
      <c r="K103" s="64">
        <v>289.24700000000001</v>
      </c>
      <c r="L103" s="64"/>
      <c r="M103" s="65"/>
      <c r="N103" s="61"/>
      <c r="O103" s="1"/>
      <c r="P103" s="1"/>
    </row>
    <row r="104" spans="1:16">
      <c r="A104" s="88"/>
      <c r="B104" s="63"/>
      <c r="C104" s="98" t="s">
        <v>108</v>
      </c>
      <c r="D104" s="64">
        <v>107</v>
      </c>
      <c r="E104" s="64">
        <v>107</v>
      </c>
      <c r="F104" s="64"/>
      <c r="G104" s="65"/>
      <c r="H104" s="61"/>
      <c r="I104" s="110"/>
      <c r="J104" s="64"/>
      <c r="K104" s="64"/>
      <c r="L104" s="64"/>
      <c r="M104" s="65"/>
      <c r="N104" s="61"/>
      <c r="O104" s="1"/>
      <c r="P104" s="1"/>
    </row>
    <row r="105" spans="1:16">
      <c r="A105" s="88"/>
      <c r="B105" s="63"/>
      <c r="C105" s="98" t="s">
        <v>109</v>
      </c>
      <c r="D105" s="64"/>
      <c r="E105" s="64"/>
      <c r="F105" s="64"/>
      <c r="G105" s="65"/>
      <c r="H105" s="61"/>
      <c r="I105" s="110"/>
      <c r="J105" s="64"/>
      <c r="K105" s="64"/>
      <c r="L105" s="64"/>
      <c r="M105" s="65"/>
      <c r="N105" s="61"/>
      <c r="O105" s="1"/>
      <c r="P105" s="1"/>
    </row>
    <row r="106" spans="1:16">
      <c r="A106" s="88"/>
      <c r="B106" s="63"/>
      <c r="C106" s="98" t="s">
        <v>110</v>
      </c>
      <c r="D106" s="64">
        <v>26.285</v>
      </c>
      <c r="E106" s="64">
        <v>26.285</v>
      </c>
      <c r="F106" s="64"/>
      <c r="G106" s="65"/>
      <c r="H106" s="61"/>
      <c r="I106" s="110"/>
      <c r="J106" s="64"/>
      <c r="K106" s="64"/>
      <c r="L106" s="64"/>
      <c r="M106" s="65"/>
      <c r="N106" s="61"/>
      <c r="O106" s="1"/>
      <c r="P106" s="1"/>
    </row>
    <row r="107" spans="1:16">
      <c r="A107" s="88"/>
      <c r="B107" s="63"/>
      <c r="C107" s="98" t="s">
        <v>111</v>
      </c>
      <c r="D107" s="64">
        <v>50</v>
      </c>
      <c r="E107" s="64">
        <v>50</v>
      </c>
      <c r="F107" s="64"/>
      <c r="G107" s="65"/>
      <c r="H107" s="61"/>
      <c r="I107" s="110"/>
      <c r="J107" s="64"/>
      <c r="K107" s="64"/>
      <c r="L107" s="64"/>
      <c r="M107" s="65"/>
      <c r="N107" s="61"/>
      <c r="O107" s="1"/>
      <c r="P107" s="1"/>
    </row>
    <row r="108" spans="1:16">
      <c r="A108" s="88"/>
      <c r="B108" s="63"/>
      <c r="C108" s="98" t="s">
        <v>112</v>
      </c>
      <c r="D108" s="64">
        <v>2.2999999999999998</v>
      </c>
      <c r="E108" s="64">
        <v>2.2999999999999998</v>
      </c>
      <c r="F108" s="64"/>
      <c r="G108" s="65"/>
      <c r="H108" s="61"/>
      <c r="I108" s="110"/>
      <c r="J108" s="64"/>
      <c r="K108" s="64"/>
      <c r="L108" s="64"/>
      <c r="M108" s="65"/>
      <c r="N108" s="61"/>
      <c r="O108" s="1"/>
      <c r="P108" s="1"/>
    </row>
    <row r="109" spans="1:16">
      <c r="A109" s="88"/>
      <c r="B109" s="63"/>
      <c r="C109" s="98" t="s">
        <v>113</v>
      </c>
      <c r="D109" s="64">
        <v>3.24</v>
      </c>
      <c r="E109" s="64">
        <v>3.24</v>
      </c>
      <c r="F109" s="64"/>
      <c r="G109" s="65"/>
      <c r="H109" s="61"/>
      <c r="I109" s="110"/>
      <c r="J109" s="64">
        <v>61.234999999999999</v>
      </c>
      <c r="K109" s="64">
        <v>61.234999999999999</v>
      </c>
      <c r="L109" s="64"/>
      <c r="M109" s="65"/>
      <c r="N109" s="61"/>
      <c r="O109" s="1"/>
      <c r="P109" s="1"/>
    </row>
    <row r="110" spans="1:16">
      <c r="A110" s="88"/>
      <c r="B110" s="63"/>
      <c r="C110" s="98" t="s">
        <v>114</v>
      </c>
      <c r="D110" s="64">
        <v>1.9350000000000001</v>
      </c>
      <c r="E110" s="64">
        <v>1.9350000000000001</v>
      </c>
      <c r="F110" s="64"/>
      <c r="G110" s="65"/>
      <c r="H110" s="61"/>
      <c r="I110" s="110"/>
      <c r="J110" s="64">
        <v>56.241999999999997</v>
      </c>
      <c r="K110" s="64">
        <v>56.241999999999997</v>
      </c>
      <c r="L110" s="64"/>
      <c r="M110" s="65"/>
      <c r="N110" s="61"/>
      <c r="O110" s="1"/>
      <c r="P110" s="1"/>
    </row>
    <row r="111" spans="1:16">
      <c r="A111" s="88"/>
      <c r="B111" s="63"/>
      <c r="C111" s="98" t="s">
        <v>115</v>
      </c>
      <c r="D111" s="64">
        <v>0.19900000000000001</v>
      </c>
      <c r="E111" s="64">
        <v>0.19900000000000001</v>
      </c>
      <c r="F111" s="64"/>
      <c r="G111" s="65"/>
      <c r="H111" s="61"/>
      <c r="I111" s="110"/>
      <c r="J111" s="64">
        <v>7.42</v>
      </c>
      <c r="K111" s="64">
        <v>7.42</v>
      </c>
      <c r="L111" s="64"/>
      <c r="M111" s="65"/>
      <c r="N111" s="61"/>
      <c r="O111" s="1"/>
      <c r="P111" s="1"/>
    </row>
    <row r="112" spans="1:16">
      <c r="A112" s="88"/>
      <c r="B112" s="63"/>
      <c r="C112" s="98" t="s">
        <v>116</v>
      </c>
      <c r="D112" s="64">
        <v>0.9</v>
      </c>
      <c r="E112" s="64">
        <v>0.9</v>
      </c>
      <c r="F112" s="64"/>
      <c r="G112" s="65"/>
      <c r="H112" s="61"/>
      <c r="I112" s="110"/>
      <c r="J112" s="64">
        <v>20</v>
      </c>
      <c r="K112" s="64">
        <v>20</v>
      </c>
      <c r="L112" s="64"/>
      <c r="M112" s="65"/>
      <c r="N112" s="61"/>
      <c r="O112" s="1"/>
      <c r="P112" s="1"/>
    </row>
    <row r="113" spans="1:16">
      <c r="A113" s="88"/>
      <c r="B113" s="63"/>
      <c r="C113" s="98" t="s">
        <v>20</v>
      </c>
      <c r="D113" s="64">
        <v>11.145</v>
      </c>
      <c r="E113" s="64">
        <v>11.145</v>
      </c>
      <c r="F113" s="64"/>
      <c r="G113" s="65"/>
      <c r="H113" s="61"/>
      <c r="I113" s="110"/>
      <c r="J113" s="64"/>
      <c r="K113" s="64"/>
      <c r="L113" s="64"/>
      <c r="M113" s="65"/>
      <c r="N113" s="61"/>
      <c r="O113" s="1"/>
      <c r="P113" s="1"/>
    </row>
    <row r="114" spans="1:16">
      <c r="A114" s="88"/>
      <c r="B114" s="63"/>
      <c r="C114" s="98" t="s">
        <v>15</v>
      </c>
      <c r="D114" s="64">
        <v>-8.5</v>
      </c>
      <c r="E114" s="64">
        <v>-8.5</v>
      </c>
      <c r="F114" s="64"/>
      <c r="G114" s="65"/>
      <c r="H114" s="61"/>
      <c r="I114" s="110"/>
      <c r="J114" s="64">
        <v>242.5</v>
      </c>
      <c r="K114" s="64">
        <v>242.5</v>
      </c>
      <c r="L114" s="64"/>
      <c r="M114" s="65"/>
      <c r="N114" s="61"/>
      <c r="O114" s="1"/>
      <c r="P114" s="1"/>
    </row>
    <row r="115" spans="1:16">
      <c r="A115" s="88"/>
      <c r="B115" s="63"/>
      <c r="C115" s="98" t="s">
        <v>117</v>
      </c>
      <c r="D115" s="64"/>
      <c r="E115" s="64"/>
      <c r="F115" s="64"/>
      <c r="G115" s="65"/>
      <c r="H115" s="61"/>
      <c r="I115" s="110"/>
      <c r="J115" s="64">
        <v>12</v>
      </c>
      <c r="K115" s="64">
        <v>12</v>
      </c>
      <c r="L115" s="64"/>
      <c r="M115" s="65"/>
      <c r="N115" s="61"/>
      <c r="O115" s="1"/>
      <c r="P115" s="1"/>
    </row>
    <row r="116" spans="1:16">
      <c r="A116" s="88"/>
      <c r="B116" s="63"/>
      <c r="C116" s="98" t="s">
        <v>118</v>
      </c>
      <c r="D116" s="64"/>
      <c r="E116" s="64"/>
      <c r="F116" s="64"/>
      <c r="G116" s="65"/>
      <c r="H116" s="61"/>
      <c r="I116" s="110"/>
      <c r="J116" s="64"/>
      <c r="K116" s="64"/>
      <c r="L116" s="64"/>
      <c r="M116" s="65"/>
      <c r="N116" s="61"/>
      <c r="O116" s="1"/>
      <c r="P116" s="1"/>
    </row>
    <row r="117" spans="1:16">
      <c r="A117" s="88"/>
      <c r="B117" s="63"/>
      <c r="C117" s="98"/>
      <c r="D117" s="64"/>
      <c r="E117" s="64"/>
      <c r="F117" s="64"/>
      <c r="G117" s="65"/>
      <c r="H117" s="61"/>
      <c r="I117" s="110"/>
      <c r="J117" s="64"/>
      <c r="K117" s="64"/>
      <c r="L117" s="64"/>
      <c r="M117" s="65"/>
      <c r="N117" s="61"/>
      <c r="O117" s="1"/>
      <c r="P117" s="1"/>
    </row>
    <row r="118" spans="1:16">
      <c r="A118" s="100"/>
      <c r="B118" s="82" t="s">
        <v>21</v>
      </c>
      <c r="C118" s="92"/>
      <c r="D118" s="66">
        <f>SUM(D102:D117)</f>
        <v>176.40200000000004</v>
      </c>
      <c r="E118" s="66">
        <f>SUM(E102:E117)</f>
        <v>176.40200000000004</v>
      </c>
      <c r="F118" s="67">
        <f>D118-E118</f>
        <v>0</v>
      </c>
      <c r="G118" s="68">
        <f>F118/E118</f>
        <v>0</v>
      </c>
      <c r="H118" s="69"/>
      <c r="I118" s="111"/>
      <c r="J118" s="66">
        <f>SUM(J102:J117)</f>
        <v>689.65900000000011</v>
      </c>
      <c r="K118" s="66">
        <f>SUM(K102:K117)</f>
        <v>689.65900000000011</v>
      </c>
      <c r="L118" s="67">
        <f>J118-K118</f>
        <v>0</v>
      </c>
      <c r="M118" s="68">
        <f>L118/K118</f>
        <v>0</v>
      </c>
      <c r="N118" s="69"/>
      <c r="O118" s="1"/>
      <c r="P118" s="1"/>
    </row>
    <row r="119" spans="1:16">
      <c r="A119" s="99"/>
      <c r="B119" s="104"/>
      <c r="C119" s="107"/>
      <c r="D119" s="76"/>
      <c r="E119" s="76"/>
      <c r="F119" s="77"/>
      <c r="G119" s="78"/>
      <c r="H119" s="79"/>
      <c r="I119" s="110"/>
      <c r="J119" s="76"/>
      <c r="K119" s="76"/>
      <c r="L119" s="77"/>
      <c r="M119" s="78"/>
      <c r="N119" s="79"/>
      <c r="O119" s="1"/>
      <c r="P119" s="1"/>
    </row>
    <row r="120" spans="1:16" ht="39.75">
      <c r="A120" s="88" t="s">
        <v>119</v>
      </c>
      <c r="B120" s="63" t="s">
        <v>120</v>
      </c>
      <c r="C120" s="98" t="s">
        <v>121</v>
      </c>
      <c r="D120" s="64">
        <v>45</v>
      </c>
      <c r="E120" s="64">
        <v>45</v>
      </c>
      <c r="F120" s="64"/>
      <c r="G120" s="65"/>
      <c r="H120" s="61"/>
      <c r="I120" s="110"/>
      <c r="J120" s="64"/>
      <c r="K120" s="64"/>
      <c r="L120" s="64"/>
      <c r="M120" s="65"/>
      <c r="N120" s="61"/>
      <c r="O120" s="1"/>
      <c r="P120" s="1"/>
    </row>
    <row r="121" spans="1:16">
      <c r="A121" s="88"/>
      <c r="B121" s="63"/>
      <c r="C121" s="98" t="s">
        <v>122</v>
      </c>
      <c r="D121" s="64">
        <v>263.06599999999997</v>
      </c>
      <c r="E121" s="64">
        <v>263.06599999999997</v>
      </c>
      <c r="F121" s="64"/>
      <c r="G121" s="65"/>
      <c r="H121" s="61"/>
      <c r="I121" s="110"/>
      <c r="J121" s="64">
        <v>32.4</v>
      </c>
      <c r="K121" s="64">
        <v>32.4</v>
      </c>
      <c r="L121" s="64"/>
      <c r="M121" s="65"/>
      <c r="N121" s="61"/>
      <c r="O121" s="1"/>
      <c r="P121" s="1"/>
    </row>
    <row r="122" spans="1:16">
      <c r="A122" s="88"/>
      <c r="B122" s="63"/>
      <c r="C122" s="98" t="s">
        <v>123</v>
      </c>
      <c r="D122" s="64">
        <v>1208.5</v>
      </c>
      <c r="E122" s="64">
        <v>1208.5</v>
      </c>
      <c r="F122" s="64"/>
      <c r="G122" s="65"/>
      <c r="H122" s="61"/>
      <c r="I122" s="110"/>
      <c r="J122" s="64">
        <v>2128.6</v>
      </c>
      <c r="K122" s="64">
        <v>2128.6</v>
      </c>
      <c r="L122" s="64"/>
      <c r="M122" s="65"/>
      <c r="N122" s="61"/>
      <c r="O122" s="1"/>
      <c r="P122" s="1"/>
    </row>
    <row r="123" spans="1:16">
      <c r="A123" s="88"/>
      <c r="B123" s="63"/>
      <c r="C123" s="98" t="s">
        <v>124</v>
      </c>
      <c r="D123" s="64">
        <v>-847.851</v>
      </c>
      <c r="E123" s="64">
        <v>-847.851</v>
      </c>
      <c r="F123" s="64"/>
      <c r="G123" s="65"/>
      <c r="H123" s="61"/>
      <c r="I123" s="110"/>
      <c r="J123" s="64"/>
      <c r="K123" s="64"/>
      <c r="L123" s="64"/>
      <c r="M123" s="65"/>
      <c r="N123" s="61"/>
      <c r="O123" s="1"/>
      <c r="P123" s="1"/>
    </row>
    <row r="124" spans="1:16">
      <c r="A124" s="100"/>
      <c r="B124" s="82" t="s">
        <v>21</v>
      </c>
      <c r="C124" s="92"/>
      <c r="D124" s="66">
        <f>SUM(D120:D123)</f>
        <v>668.71500000000003</v>
      </c>
      <c r="E124" s="66">
        <f t="shared" ref="E124" si="2">SUM(E120:E123)</f>
        <v>668.71500000000003</v>
      </c>
      <c r="F124" s="67">
        <f>D124-E124</f>
        <v>0</v>
      </c>
      <c r="G124" s="68">
        <f>F124/E124</f>
        <v>0</v>
      </c>
      <c r="H124" s="69"/>
      <c r="I124" s="111"/>
      <c r="J124" s="66">
        <f>SUM(J120:J123)</f>
        <v>2161</v>
      </c>
      <c r="K124" s="66">
        <f t="shared" ref="K124" si="3">SUM(K120:K123)</f>
        <v>2161</v>
      </c>
      <c r="L124" s="67">
        <f>J124-K124</f>
        <v>0</v>
      </c>
      <c r="M124" s="68">
        <f>L124/K124</f>
        <v>0</v>
      </c>
      <c r="N124" s="69"/>
      <c r="O124" s="1"/>
      <c r="P124" s="1"/>
    </row>
    <row r="125" spans="1:16">
      <c r="A125" s="99"/>
      <c r="B125" s="104"/>
      <c r="C125" s="107"/>
      <c r="D125" s="76"/>
      <c r="E125" s="76"/>
      <c r="F125" s="77"/>
      <c r="G125" s="78"/>
      <c r="H125" s="79"/>
      <c r="I125" s="110"/>
      <c r="J125" s="76"/>
      <c r="K125" s="76"/>
      <c r="L125" s="76"/>
      <c r="M125" s="80"/>
      <c r="N125" s="79"/>
      <c r="O125" s="1"/>
      <c r="P125" s="1"/>
    </row>
    <row r="126" spans="1:16">
      <c r="A126" s="100"/>
      <c r="B126" s="82" t="s">
        <v>125</v>
      </c>
      <c r="C126" s="92"/>
      <c r="D126" s="135">
        <f>D16+D19+D31+D41+D48+D62+D77+D94+D100+D118+D124</f>
        <v>16496.948</v>
      </c>
      <c r="E126" s="135">
        <f>E16+E19+E31+E41+E48+E62+E77+E94+E100+E118+E124</f>
        <v>16320.948</v>
      </c>
      <c r="F126" s="136">
        <f>D126-E126</f>
        <v>176</v>
      </c>
      <c r="G126" s="137">
        <f>F126/E126</f>
        <v>1.0783687320123806E-2</v>
      </c>
      <c r="H126" s="66"/>
      <c r="I126" s="113"/>
      <c r="J126" s="66">
        <f>J16+J19+J31+J41+J48+J62+J77+J94+J100+J118+J124</f>
        <v>19059.483</v>
      </c>
      <c r="K126" s="66">
        <f>K16+K19+K31+K41+K48+K62+K77+K94+K100+K118+K124</f>
        <v>19059.483</v>
      </c>
      <c r="L126" s="66">
        <f>L16+L19+L31+L41+L48+L62+L77+L94+L100+L118+L124</f>
        <v>0</v>
      </c>
      <c r="M126" s="68">
        <f>L126/K126</f>
        <v>0</v>
      </c>
      <c r="N126" s="69"/>
      <c r="O126" s="1"/>
      <c r="P126" s="1"/>
    </row>
    <row r="127" spans="1:16">
      <c r="B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B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2:16">
      <c r="B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6">
      <c r="B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6">
      <c r="B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2:16">
      <c r="B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2:16">
      <c r="B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2:16">
      <c r="B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2:16">
      <c r="B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2:16">
      <c r="B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2:16">
      <c r="B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2:16">
      <c r="B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2:16">
      <c r="B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2:16">
      <c r="B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2:16">
      <c r="B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2:16">
      <c r="B142" s="48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2:16">
      <c r="B143" s="4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16">
      <c r="B144" s="4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4:16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</sheetData>
  <pageMargins left="0.70866141732283472" right="0.70866141732283472" top="0.74803149606299213" bottom="0.74803149606299213" header="0.31496062992125984" footer="0.31496062992125984"/>
  <pageSetup paperSize="9" scale="4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4A8E-71D6-4855-BD15-894E3DE474D2}">
  <sheetPr codeName="Sheet2">
    <pageSetUpPr fitToPage="1"/>
  </sheetPr>
  <dimension ref="A2:N130"/>
  <sheetViews>
    <sheetView zoomScale="70" zoomScaleNormal="70" zoomScaleSheetLayoutView="50" workbookViewId="0">
      <selection activeCell="N12" sqref="N12"/>
    </sheetView>
  </sheetViews>
  <sheetFormatPr defaultRowHeight="14.25"/>
  <cols>
    <col min="1" max="1" width="28.06640625" customWidth="1"/>
    <col min="2" max="2" width="24.33203125" customWidth="1"/>
    <col min="3" max="3" width="43.265625" bestFit="1" customWidth="1"/>
    <col min="4" max="4" width="13.265625" customWidth="1"/>
    <col min="5" max="5" width="12.73046875" customWidth="1"/>
    <col min="6" max="6" width="18.53125" bestFit="1" customWidth="1"/>
    <col min="7" max="7" width="9.73046875" customWidth="1"/>
    <col min="8" max="8" width="9.33203125" customWidth="1"/>
    <col min="9" max="9" width="7" customWidth="1"/>
    <col min="10" max="10" width="13.265625" customWidth="1"/>
    <col min="11" max="11" width="12.73046875" customWidth="1"/>
    <col min="12" max="13" width="9.73046875" customWidth="1"/>
    <col min="14" max="14" width="9.33203125" customWidth="1"/>
  </cols>
  <sheetData>
    <row r="2" spans="1:14" ht="15.75">
      <c r="A2" s="39" t="s">
        <v>126</v>
      </c>
      <c r="I2" s="50"/>
    </row>
    <row r="3" spans="1:14" ht="15.75">
      <c r="A3" s="41" t="s">
        <v>1</v>
      </c>
      <c r="B3" s="37" t="s">
        <v>2</v>
      </c>
      <c r="C3" s="42" t="s">
        <v>3</v>
      </c>
      <c r="D3" s="45" t="s">
        <v>4</v>
      </c>
      <c r="E3" s="43"/>
      <c r="F3" s="37"/>
      <c r="G3" s="37"/>
      <c r="H3" s="42"/>
      <c r="I3" s="108"/>
      <c r="J3" s="45" t="s">
        <v>5</v>
      </c>
      <c r="K3" s="43"/>
      <c r="L3" s="37"/>
      <c r="M3" s="37"/>
      <c r="N3" s="42"/>
    </row>
    <row r="4" spans="1:14" ht="66">
      <c r="A4" s="40"/>
      <c r="B4" s="38"/>
      <c r="C4" s="44"/>
      <c r="D4" s="116" t="s">
        <v>219</v>
      </c>
      <c r="E4" s="117" t="s">
        <v>220</v>
      </c>
      <c r="F4" s="51" t="s">
        <v>221</v>
      </c>
      <c r="G4" s="52"/>
      <c r="H4" s="101"/>
      <c r="I4" s="109"/>
      <c r="J4" s="116" t="s">
        <v>219</v>
      </c>
      <c r="K4" s="117" t="s">
        <v>220</v>
      </c>
      <c r="L4" s="51" t="s">
        <v>221</v>
      </c>
      <c r="M4" s="52"/>
      <c r="N4" s="101"/>
    </row>
    <row r="5" spans="1:14" ht="34.5" customHeight="1">
      <c r="A5" s="33"/>
      <c r="B5" s="31"/>
      <c r="C5" s="32"/>
      <c r="D5" s="57" t="s">
        <v>6</v>
      </c>
      <c r="E5" s="51"/>
      <c r="F5" s="52"/>
      <c r="G5" s="52" t="s">
        <v>7</v>
      </c>
      <c r="H5" s="58" t="s">
        <v>127</v>
      </c>
      <c r="I5" s="109"/>
      <c r="J5" s="57" t="s">
        <v>6</v>
      </c>
      <c r="K5" s="51"/>
      <c r="L5" s="52"/>
      <c r="M5" s="52" t="s">
        <v>7</v>
      </c>
      <c r="N5" s="58" t="s">
        <v>127</v>
      </c>
    </row>
    <row r="6" spans="1:14" ht="26.65">
      <c r="A6" s="85" t="s">
        <v>224</v>
      </c>
      <c r="B6" s="63" t="s">
        <v>10</v>
      </c>
      <c r="C6" s="98" t="s">
        <v>12</v>
      </c>
      <c r="D6" s="86">
        <v>0.66300000000000003</v>
      </c>
      <c r="E6" s="86">
        <v>0.66300000000000003</v>
      </c>
      <c r="F6" s="55"/>
      <c r="G6" s="55"/>
      <c r="H6" s="83"/>
      <c r="I6" s="110"/>
      <c r="J6" s="86"/>
      <c r="K6" s="87"/>
      <c r="L6" s="55"/>
      <c r="M6" s="55"/>
      <c r="N6" s="83"/>
    </row>
    <row r="7" spans="1:14">
      <c r="A7" s="88"/>
      <c r="B7" s="63"/>
      <c r="C7" s="98" t="s">
        <v>11</v>
      </c>
      <c r="D7" s="90">
        <v>2.5</v>
      </c>
      <c r="E7" s="90">
        <v>2.5</v>
      </c>
      <c r="F7" s="62"/>
      <c r="G7" s="62"/>
      <c r="H7" s="83"/>
      <c r="I7" s="110"/>
      <c r="J7" s="90"/>
      <c r="K7" s="90"/>
      <c r="L7" s="62"/>
      <c r="M7" s="62"/>
      <c r="N7" s="83"/>
    </row>
    <row r="8" spans="1:14">
      <c r="A8" s="88"/>
      <c r="B8" s="63"/>
      <c r="C8" s="89" t="s">
        <v>18</v>
      </c>
      <c r="D8" s="90">
        <v>7</v>
      </c>
      <c r="E8" s="90">
        <v>7</v>
      </c>
      <c r="F8" s="62"/>
      <c r="G8" s="62"/>
      <c r="H8" s="83"/>
      <c r="I8" s="110"/>
      <c r="J8" s="90"/>
      <c r="K8" s="90"/>
      <c r="L8" s="62"/>
      <c r="M8" s="62"/>
      <c r="N8" s="83"/>
    </row>
    <row r="9" spans="1:14">
      <c r="A9" s="88"/>
      <c r="B9" s="63"/>
      <c r="C9" s="98" t="s">
        <v>13</v>
      </c>
      <c r="D9" s="90"/>
      <c r="E9" s="90"/>
      <c r="F9" s="62"/>
      <c r="G9" s="62"/>
      <c r="H9" s="83"/>
      <c r="I9" s="110"/>
      <c r="J9" s="90"/>
      <c r="K9" s="90"/>
      <c r="L9" s="62"/>
      <c r="M9" s="62"/>
      <c r="N9" s="83"/>
    </row>
    <row r="10" spans="1:14">
      <c r="A10" s="88"/>
      <c r="B10" s="63"/>
      <c r="C10" s="98" t="s">
        <v>19</v>
      </c>
      <c r="D10" s="90"/>
      <c r="E10" s="90"/>
      <c r="F10" s="62"/>
      <c r="G10" s="62"/>
      <c r="H10" s="83"/>
      <c r="I10" s="110"/>
      <c r="J10" s="90"/>
      <c r="K10" s="90"/>
      <c r="L10" s="62"/>
      <c r="M10" s="62"/>
      <c r="N10" s="83"/>
    </row>
    <row r="11" spans="1:14">
      <c r="A11" s="88"/>
      <c r="B11" s="63"/>
      <c r="C11" s="89" t="s">
        <v>128</v>
      </c>
      <c r="D11" s="90">
        <v>28.001999999999999</v>
      </c>
      <c r="E11" s="90">
        <v>28.001999999999999</v>
      </c>
      <c r="F11" s="62"/>
      <c r="G11" s="62"/>
      <c r="H11" s="83"/>
      <c r="I11" s="110"/>
      <c r="J11" s="90"/>
      <c r="K11" s="90"/>
      <c r="L11" s="62"/>
      <c r="M11" s="62"/>
      <c r="N11" s="83"/>
    </row>
    <row r="12" spans="1:14">
      <c r="A12" s="81"/>
      <c r="B12" s="115" t="s">
        <v>21</v>
      </c>
      <c r="C12" s="93"/>
      <c r="D12" s="94">
        <f>SUM(D6:D11)</f>
        <v>38.164999999999999</v>
      </c>
      <c r="E12" s="94">
        <f>SUM(E6:E11)</f>
        <v>38.164999999999999</v>
      </c>
      <c r="F12" s="67">
        <f>D12-E12</f>
        <v>0</v>
      </c>
      <c r="G12" s="68">
        <f>F12/E12</f>
        <v>0</v>
      </c>
      <c r="H12" s="69"/>
      <c r="I12" s="111"/>
      <c r="J12" s="94">
        <f>SUM(J6:J11)</f>
        <v>0</v>
      </c>
      <c r="K12" s="66">
        <f>SUM(K6:K11)</f>
        <v>0</v>
      </c>
      <c r="L12" s="67">
        <f>J12-K12</f>
        <v>0</v>
      </c>
      <c r="M12" s="68" t="e">
        <f>L12/K12</f>
        <v>#DIV/0!</v>
      </c>
      <c r="N12" s="69"/>
    </row>
    <row r="13" spans="1:14">
      <c r="A13" s="70"/>
      <c r="B13" s="71"/>
      <c r="C13" s="96"/>
      <c r="D13" s="97"/>
      <c r="E13" s="97"/>
      <c r="F13" s="73"/>
      <c r="G13" s="74"/>
      <c r="H13" s="75"/>
      <c r="I13" s="112"/>
      <c r="J13" s="97"/>
      <c r="K13" s="72"/>
      <c r="L13" s="73"/>
      <c r="M13" s="74"/>
      <c r="N13" s="75"/>
    </row>
    <row r="14" spans="1:14" ht="39.75">
      <c r="A14" s="88" t="s">
        <v>225</v>
      </c>
      <c r="B14" s="63" t="s">
        <v>26</v>
      </c>
      <c r="C14" s="89" t="s">
        <v>129</v>
      </c>
      <c r="D14" s="90">
        <v>88</v>
      </c>
      <c r="E14" s="90">
        <v>88</v>
      </c>
      <c r="F14" s="62"/>
      <c r="G14" s="62"/>
      <c r="H14" s="83"/>
      <c r="I14" s="110"/>
      <c r="J14" s="90"/>
      <c r="K14" s="91"/>
      <c r="L14" s="62"/>
      <c r="M14" s="62"/>
      <c r="N14" s="83"/>
    </row>
    <row r="15" spans="1:14">
      <c r="A15" s="88"/>
      <c r="B15" s="63"/>
      <c r="C15" s="89" t="s">
        <v>130</v>
      </c>
      <c r="D15" s="90">
        <v>0.50700000000000001</v>
      </c>
      <c r="E15" s="90">
        <v>0.50700000000000001</v>
      </c>
      <c r="F15" s="62"/>
      <c r="G15" s="62"/>
      <c r="H15" s="83"/>
      <c r="I15" s="110"/>
      <c r="J15" s="90"/>
      <c r="K15" s="91"/>
      <c r="L15" s="62"/>
      <c r="M15" s="62"/>
      <c r="N15" s="83"/>
    </row>
    <row r="16" spans="1:14">
      <c r="A16" s="88"/>
      <c r="B16" s="63"/>
      <c r="C16" s="89" t="s">
        <v>29</v>
      </c>
      <c r="D16" s="90">
        <v>0.3</v>
      </c>
      <c r="E16" s="90">
        <v>0.3</v>
      </c>
      <c r="F16" s="62"/>
      <c r="G16" s="62"/>
      <c r="H16" s="83"/>
      <c r="I16" s="110"/>
      <c r="J16" s="90"/>
      <c r="K16" s="91"/>
      <c r="L16" s="62"/>
      <c r="M16" s="62"/>
      <c r="N16" s="83"/>
    </row>
    <row r="17" spans="1:14">
      <c r="A17" s="88"/>
      <c r="B17" s="63"/>
      <c r="C17" s="89" t="s">
        <v>131</v>
      </c>
      <c r="D17" s="90">
        <v>1.4999999999999999E-2</v>
      </c>
      <c r="E17" s="90">
        <v>1.4999999999999999E-2</v>
      </c>
      <c r="F17" s="62"/>
      <c r="G17" s="65"/>
      <c r="H17" s="83"/>
      <c r="I17" s="110"/>
      <c r="J17" s="90"/>
      <c r="K17" s="90"/>
      <c r="L17" s="62"/>
      <c r="M17" s="65"/>
      <c r="N17" s="83"/>
    </row>
    <row r="18" spans="1:14">
      <c r="A18" s="88"/>
      <c r="B18" s="63"/>
      <c r="C18" s="89" t="s">
        <v>28</v>
      </c>
      <c r="D18" s="90"/>
      <c r="E18" s="90"/>
      <c r="F18" s="62"/>
      <c r="G18" s="65"/>
      <c r="H18" s="83"/>
      <c r="I18" s="110"/>
      <c r="J18" s="90"/>
      <c r="K18" s="90"/>
      <c r="L18" s="62"/>
      <c r="M18" s="65"/>
      <c r="N18" s="83"/>
    </row>
    <row r="19" spans="1:14">
      <c r="A19" s="88"/>
      <c r="B19" s="63"/>
      <c r="C19" s="89" t="s">
        <v>132</v>
      </c>
      <c r="D19" s="90">
        <v>480</v>
      </c>
      <c r="E19" s="90">
        <v>480</v>
      </c>
      <c r="F19" s="62"/>
      <c r="G19" s="62"/>
      <c r="H19" s="83"/>
      <c r="I19" s="110"/>
      <c r="J19" s="90"/>
      <c r="K19" s="91"/>
      <c r="L19" s="62"/>
      <c r="M19" s="62"/>
      <c r="N19" s="83"/>
    </row>
    <row r="20" spans="1:14">
      <c r="A20" s="81"/>
      <c r="B20" s="115" t="s">
        <v>21</v>
      </c>
      <c r="C20" s="93"/>
      <c r="D20" s="94">
        <f>SUM(D14:D19)</f>
        <v>568.822</v>
      </c>
      <c r="E20" s="94">
        <f>SUM(E14:E19)</f>
        <v>568.822</v>
      </c>
      <c r="F20" s="67">
        <f>D20-E20</f>
        <v>0</v>
      </c>
      <c r="G20" s="68">
        <f>F20/E20</f>
        <v>0</v>
      </c>
      <c r="H20" s="69"/>
      <c r="I20" s="111"/>
      <c r="J20" s="94">
        <f>SUM(J14:J19)</f>
        <v>0</v>
      </c>
      <c r="K20" s="66">
        <f>SUM(K14:K19)</f>
        <v>0</v>
      </c>
      <c r="L20" s="67">
        <f>J20-K20</f>
        <v>0</v>
      </c>
      <c r="M20" s="68" t="e">
        <f>L20/K20</f>
        <v>#DIV/0!</v>
      </c>
      <c r="N20" s="69"/>
    </row>
    <row r="21" spans="1:14">
      <c r="A21" s="70"/>
      <c r="B21" s="71"/>
      <c r="C21" s="96"/>
      <c r="D21" s="97"/>
      <c r="E21" s="97"/>
      <c r="F21" s="73"/>
      <c r="G21" s="74"/>
      <c r="H21" s="75"/>
      <c r="I21" s="112"/>
      <c r="J21" s="97"/>
      <c r="K21" s="72"/>
      <c r="L21" s="73"/>
      <c r="M21" s="74"/>
      <c r="N21" s="75"/>
    </row>
    <row r="22" spans="1:14" ht="26.65">
      <c r="A22" s="88" t="s">
        <v>133</v>
      </c>
      <c r="B22" s="63" t="s">
        <v>157</v>
      </c>
      <c r="C22" s="89" t="s">
        <v>218</v>
      </c>
      <c r="D22" s="90">
        <v>31000</v>
      </c>
      <c r="E22" s="90"/>
      <c r="F22" s="62"/>
      <c r="G22" s="65"/>
      <c r="H22" s="83"/>
      <c r="I22" s="110"/>
      <c r="J22" s="90"/>
      <c r="K22" s="91"/>
      <c r="L22" s="62"/>
      <c r="M22" s="65"/>
      <c r="N22" s="83"/>
    </row>
    <row r="23" spans="1:14">
      <c r="A23" s="88"/>
      <c r="B23" s="63"/>
      <c r="C23" s="89" t="s">
        <v>222</v>
      </c>
      <c r="D23" s="90">
        <v>29000</v>
      </c>
      <c r="E23" s="90"/>
      <c r="F23" s="62"/>
      <c r="G23" s="65"/>
      <c r="H23" s="83"/>
      <c r="I23" s="110"/>
      <c r="J23" s="90"/>
      <c r="K23" s="91"/>
      <c r="L23" s="62"/>
      <c r="M23" s="65"/>
      <c r="N23" s="83"/>
    </row>
    <row r="24" spans="1:14">
      <c r="A24" s="88"/>
      <c r="B24" s="63"/>
      <c r="C24" s="89"/>
      <c r="D24" s="90"/>
      <c r="E24" s="90"/>
      <c r="F24" s="62"/>
      <c r="G24" s="65"/>
      <c r="H24" s="83"/>
      <c r="I24" s="110"/>
      <c r="J24" s="90"/>
      <c r="K24" s="91"/>
      <c r="L24" s="62"/>
      <c r="M24" s="65"/>
      <c r="N24" s="83"/>
    </row>
    <row r="25" spans="1:14">
      <c r="A25" s="81"/>
      <c r="B25" s="115" t="s">
        <v>21</v>
      </c>
      <c r="C25" s="93"/>
      <c r="D25" s="94">
        <f>SUM(D22:D24)</f>
        <v>60000</v>
      </c>
      <c r="E25" s="94">
        <f>SUM(E22:E22)</f>
        <v>0</v>
      </c>
      <c r="F25" s="67">
        <f>D25-E25</f>
        <v>60000</v>
      </c>
      <c r="G25" s="68" t="e">
        <f>F25/E25</f>
        <v>#DIV/0!</v>
      </c>
      <c r="H25" s="69">
        <v>1</v>
      </c>
      <c r="I25" s="111"/>
      <c r="J25" s="94">
        <f>SUM(J22:J22)</f>
        <v>0</v>
      </c>
      <c r="K25" s="66">
        <f>SUM(K22:K22)</f>
        <v>0</v>
      </c>
      <c r="L25" s="67">
        <f>J25-K25</f>
        <v>0</v>
      </c>
      <c r="M25" s="68" t="e">
        <f>L25/K25</f>
        <v>#DIV/0!</v>
      </c>
      <c r="N25" s="69"/>
    </row>
    <row r="26" spans="1:14">
      <c r="A26" s="70"/>
      <c r="B26" s="71"/>
      <c r="C26" s="96"/>
      <c r="D26" s="97"/>
      <c r="E26" s="97"/>
      <c r="F26" s="73"/>
      <c r="G26" s="74"/>
      <c r="H26" s="75"/>
      <c r="I26" s="112"/>
      <c r="J26" s="97"/>
      <c r="K26" s="72"/>
      <c r="L26" s="73"/>
      <c r="M26" s="74"/>
      <c r="N26" s="75"/>
    </row>
    <row r="27" spans="1:14" ht="26.65">
      <c r="A27" s="88" t="s">
        <v>223</v>
      </c>
      <c r="B27" s="63" t="s">
        <v>48</v>
      </c>
      <c r="C27" s="98" t="s">
        <v>50</v>
      </c>
      <c r="D27" s="90">
        <v>-1689</v>
      </c>
      <c r="E27" s="90">
        <v>-1689</v>
      </c>
      <c r="F27" s="62"/>
      <c r="G27" s="62"/>
      <c r="H27" s="83"/>
      <c r="I27" s="110"/>
      <c r="J27" s="90"/>
      <c r="K27" s="91"/>
      <c r="L27" s="62"/>
      <c r="M27" s="62"/>
      <c r="N27" s="83"/>
    </row>
    <row r="28" spans="1:14">
      <c r="A28" s="81"/>
      <c r="B28" s="115" t="s">
        <v>21</v>
      </c>
      <c r="C28" s="93"/>
      <c r="D28" s="94">
        <f>SUM(D27:D27)</f>
        <v>-1689</v>
      </c>
      <c r="E28" s="94">
        <f>SUM(E27:E27)</f>
        <v>-1689</v>
      </c>
      <c r="F28" s="67">
        <f>D28-E28</f>
        <v>0</v>
      </c>
      <c r="G28" s="68">
        <f>F28/E28</f>
        <v>0</v>
      </c>
      <c r="H28" s="69"/>
      <c r="I28" s="111"/>
      <c r="J28" s="94">
        <f>SUM(J27:J27)</f>
        <v>0</v>
      </c>
      <c r="K28" s="66">
        <f>SUM(K27:K27)</f>
        <v>0</v>
      </c>
      <c r="L28" s="67">
        <f>J28-K28</f>
        <v>0</v>
      </c>
      <c r="M28" s="68" t="e">
        <f>L28/K28</f>
        <v>#DIV/0!</v>
      </c>
      <c r="N28" s="69"/>
    </row>
    <row r="29" spans="1:14">
      <c r="A29" s="70"/>
      <c r="B29" s="71"/>
      <c r="C29" s="96"/>
      <c r="D29" s="97"/>
      <c r="E29" s="97"/>
      <c r="F29" s="73"/>
      <c r="G29" s="74"/>
      <c r="H29" s="75"/>
      <c r="I29" s="112"/>
      <c r="J29" s="97"/>
      <c r="K29" s="72"/>
      <c r="L29" s="73"/>
      <c r="M29" s="74"/>
      <c r="N29" s="75"/>
    </row>
    <row r="30" spans="1:14" ht="26.65">
      <c r="A30" s="88" t="s">
        <v>226</v>
      </c>
      <c r="B30" s="63" t="s">
        <v>55</v>
      </c>
      <c r="C30" s="89" t="s">
        <v>134</v>
      </c>
      <c r="D30" s="90"/>
      <c r="E30" s="90"/>
      <c r="F30" s="62"/>
      <c r="G30" s="65"/>
      <c r="H30" s="83"/>
      <c r="I30" s="110"/>
      <c r="J30" s="90"/>
      <c r="K30" s="90"/>
      <c r="L30" s="62"/>
      <c r="M30" s="65"/>
      <c r="N30" s="83"/>
    </row>
    <row r="31" spans="1:14">
      <c r="A31" s="88"/>
      <c r="B31" s="63"/>
      <c r="C31" s="89" t="s">
        <v>135</v>
      </c>
      <c r="D31" s="90"/>
      <c r="E31" s="90"/>
      <c r="F31" s="62"/>
      <c r="G31" s="65"/>
      <c r="H31" s="83"/>
      <c r="I31" s="110"/>
      <c r="J31" s="90"/>
      <c r="K31" s="91"/>
      <c r="L31" s="62"/>
      <c r="M31" s="65"/>
      <c r="N31" s="83"/>
    </row>
    <row r="32" spans="1:14">
      <c r="A32" s="88"/>
      <c r="B32" s="63"/>
      <c r="C32" s="98" t="s">
        <v>136</v>
      </c>
      <c r="D32" s="90">
        <v>25000</v>
      </c>
      <c r="E32" s="90">
        <v>25000</v>
      </c>
      <c r="F32" s="62"/>
      <c r="G32" s="65"/>
      <c r="H32" s="83"/>
      <c r="I32" s="110"/>
      <c r="J32" s="90"/>
      <c r="K32" s="91"/>
      <c r="L32" s="62"/>
      <c r="M32" s="65"/>
      <c r="N32" s="83"/>
    </row>
    <row r="33" spans="1:14">
      <c r="A33" s="81"/>
      <c r="B33" s="115" t="s">
        <v>21</v>
      </c>
      <c r="C33" s="93"/>
      <c r="D33" s="94">
        <f>SUM(D30:D32)</f>
        <v>25000</v>
      </c>
      <c r="E33" s="94">
        <f>SUM(E30:E32)</f>
        <v>25000</v>
      </c>
      <c r="F33" s="67">
        <f>D33-E33</f>
        <v>0</v>
      </c>
      <c r="G33" s="68">
        <f>F33/E33</f>
        <v>0</v>
      </c>
      <c r="H33" s="69"/>
      <c r="I33" s="111"/>
      <c r="J33" s="94">
        <f>SUM(J30:J32)</f>
        <v>0</v>
      </c>
      <c r="K33" s="66">
        <f>SUM(K30:K32)</f>
        <v>0</v>
      </c>
      <c r="L33" s="67">
        <f>J33-K33</f>
        <v>0</v>
      </c>
      <c r="M33" s="68" t="e">
        <f>L33/K33</f>
        <v>#DIV/0!</v>
      </c>
      <c r="N33" s="69"/>
    </row>
    <row r="34" spans="1:14">
      <c r="A34" s="70"/>
      <c r="B34" s="71"/>
      <c r="C34" s="96"/>
      <c r="D34" s="97"/>
      <c r="E34" s="97"/>
      <c r="F34" s="73"/>
      <c r="G34" s="74"/>
      <c r="H34" s="75"/>
      <c r="I34" s="112"/>
      <c r="J34" s="97"/>
      <c r="K34" s="72"/>
      <c r="L34" s="73"/>
      <c r="M34" s="74"/>
      <c r="N34" s="75"/>
    </row>
    <row r="35" spans="1:14" ht="26.65">
      <c r="A35" s="88" t="s">
        <v>227</v>
      </c>
      <c r="B35" s="63" t="s">
        <v>69</v>
      </c>
      <c r="C35" s="98" t="s">
        <v>70</v>
      </c>
      <c r="D35" s="90">
        <v>-86.686999999999998</v>
      </c>
      <c r="E35" s="90">
        <v>-86.686999999999998</v>
      </c>
      <c r="F35" s="62"/>
      <c r="G35" s="65"/>
      <c r="H35" s="83"/>
      <c r="I35" s="110"/>
      <c r="J35" s="90"/>
      <c r="K35" s="90"/>
      <c r="L35" s="62"/>
      <c r="M35" s="65"/>
      <c r="N35" s="83"/>
    </row>
    <row r="36" spans="1:14">
      <c r="A36" s="88"/>
      <c r="B36" s="63"/>
      <c r="C36" s="89" t="s">
        <v>137</v>
      </c>
      <c r="D36" s="90">
        <v>15.036</v>
      </c>
      <c r="E36" s="90">
        <v>15.036</v>
      </c>
      <c r="F36" s="62"/>
      <c r="G36" s="65"/>
      <c r="H36" s="83"/>
      <c r="I36" s="110"/>
      <c r="J36" s="90"/>
      <c r="K36" s="90"/>
      <c r="L36" s="62"/>
      <c r="M36" s="65"/>
      <c r="N36" s="83"/>
    </row>
    <row r="37" spans="1:14">
      <c r="A37" s="88"/>
      <c r="B37" s="63"/>
      <c r="C37" s="89" t="s">
        <v>138</v>
      </c>
      <c r="D37" s="90"/>
      <c r="E37" s="90"/>
      <c r="F37" s="62"/>
      <c r="G37" s="65"/>
      <c r="H37" s="83"/>
      <c r="I37" s="110"/>
      <c r="J37" s="90">
        <f>18.677-142.4</f>
        <v>-123.72300000000001</v>
      </c>
      <c r="K37" s="90">
        <f>18.677-142.4</f>
        <v>-123.72300000000001</v>
      </c>
      <c r="L37" s="62"/>
      <c r="M37" s="65"/>
      <c r="N37" s="83"/>
    </row>
    <row r="38" spans="1:14">
      <c r="A38" s="88"/>
      <c r="B38" s="63"/>
      <c r="C38" s="89" t="s">
        <v>73</v>
      </c>
      <c r="D38" s="90">
        <v>0.94199999999999995</v>
      </c>
      <c r="E38" s="90">
        <v>0.94199999999999995</v>
      </c>
      <c r="F38" s="62"/>
      <c r="G38" s="65"/>
      <c r="H38" s="83"/>
      <c r="I38" s="110"/>
      <c r="J38" s="90"/>
      <c r="K38" s="90"/>
      <c r="L38" s="62"/>
      <c r="M38" s="65"/>
      <c r="N38" s="83"/>
    </row>
    <row r="39" spans="1:14">
      <c r="A39" s="88"/>
      <c r="B39" s="63"/>
      <c r="C39" s="89" t="s">
        <v>139</v>
      </c>
      <c r="D39" s="90">
        <v>0.14699999999999999</v>
      </c>
      <c r="E39" s="90">
        <v>0.14699999999999999</v>
      </c>
      <c r="F39" s="62"/>
      <c r="G39" s="65"/>
      <c r="H39" s="83"/>
      <c r="I39" s="110"/>
      <c r="J39" s="90">
        <v>0.29599999999999999</v>
      </c>
      <c r="K39" s="90">
        <v>0.29599999999999999</v>
      </c>
      <c r="L39" s="62"/>
      <c r="M39" s="65"/>
      <c r="N39" s="83"/>
    </row>
    <row r="40" spans="1:14">
      <c r="A40" s="88"/>
      <c r="B40" s="63"/>
      <c r="C40" s="89" t="s">
        <v>140</v>
      </c>
      <c r="D40" s="90">
        <v>1.0349999999999999</v>
      </c>
      <c r="E40" s="90">
        <v>1.0349999999999999</v>
      </c>
      <c r="F40" s="62"/>
      <c r="G40" s="65"/>
      <c r="H40" s="83"/>
      <c r="I40" s="110"/>
      <c r="J40" s="90"/>
      <c r="K40" s="90"/>
      <c r="L40" s="62"/>
      <c r="M40" s="65"/>
      <c r="N40" s="83"/>
    </row>
    <row r="41" spans="1:14">
      <c r="A41" s="88"/>
      <c r="B41" s="63"/>
      <c r="C41" s="89" t="s">
        <v>141</v>
      </c>
      <c r="D41" s="90">
        <v>3.5000000000000003E-2</v>
      </c>
      <c r="E41" s="90">
        <v>3.5000000000000003E-2</v>
      </c>
      <c r="F41" s="62"/>
      <c r="G41" s="65"/>
      <c r="H41" s="83"/>
      <c r="I41" s="110"/>
      <c r="J41" s="90"/>
      <c r="K41" s="90"/>
      <c r="L41" s="62"/>
      <c r="M41" s="65"/>
      <c r="N41" s="83"/>
    </row>
    <row r="42" spans="1:14">
      <c r="A42" s="81"/>
      <c r="B42" s="115" t="s">
        <v>21</v>
      </c>
      <c r="C42" s="93"/>
      <c r="D42" s="94">
        <f>SUM(D35:D41)</f>
        <v>-69.492000000000004</v>
      </c>
      <c r="E42" s="94">
        <f>SUM(E35:E41)</f>
        <v>-69.492000000000004</v>
      </c>
      <c r="F42" s="67">
        <f>D42-E42</f>
        <v>0</v>
      </c>
      <c r="G42" s="68">
        <f>F42/E42</f>
        <v>0</v>
      </c>
      <c r="H42" s="69"/>
      <c r="I42" s="111"/>
      <c r="J42" s="94">
        <f>SUM(J35:J41)</f>
        <v>-123.42700000000001</v>
      </c>
      <c r="K42" s="66">
        <f>SUM(K35:K41)</f>
        <v>-123.42700000000001</v>
      </c>
      <c r="L42" s="67">
        <f>J42-K42</f>
        <v>0</v>
      </c>
      <c r="M42" s="68">
        <f>L42/K42</f>
        <v>0</v>
      </c>
      <c r="N42" s="69"/>
    </row>
    <row r="43" spans="1:14">
      <c r="A43" s="70"/>
      <c r="B43" s="71"/>
      <c r="C43" s="96"/>
      <c r="D43" s="97"/>
      <c r="E43" s="97"/>
      <c r="F43" s="73"/>
      <c r="G43" s="74"/>
      <c r="H43" s="75"/>
      <c r="I43" s="112"/>
      <c r="J43" s="97"/>
      <c r="K43" s="72"/>
      <c r="L43" s="73"/>
      <c r="M43" s="74"/>
      <c r="N43" s="75"/>
    </row>
    <row r="44" spans="1:14">
      <c r="A44" s="88" t="s">
        <v>144</v>
      </c>
      <c r="B44" s="63" t="s">
        <v>84</v>
      </c>
      <c r="C44" s="89" t="s">
        <v>142</v>
      </c>
      <c r="D44" s="90">
        <v>16.27</v>
      </c>
      <c r="E44" s="90">
        <v>16.27</v>
      </c>
      <c r="F44" s="62"/>
      <c r="G44" s="65"/>
      <c r="H44" s="83"/>
      <c r="I44" s="110"/>
      <c r="J44" s="90"/>
      <c r="K44" s="91"/>
      <c r="L44" s="62"/>
      <c r="M44" s="65"/>
      <c r="N44" s="83"/>
    </row>
    <row r="45" spans="1:14">
      <c r="A45" s="88"/>
      <c r="B45" s="63"/>
      <c r="C45" s="89" t="s">
        <v>143</v>
      </c>
      <c r="D45" s="90">
        <v>73</v>
      </c>
      <c r="E45" s="90">
        <v>73</v>
      </c>
      <c r="F45" s="62"/>
      <c r="G45" s="65"/>
      <c r="H45" s="83"/>
      <c r="I45" s="110"/>
      <c r="J45" s="90"/>
      <c r="K45" s="91"/>
      <c r="L45" s="62"/>
      <c r="M45" s="65"/>
      <c r="N45" s="83"/>
    </row>
    <row r="46" spans="1:14">
      <c r="A46" s="88"/>
      <c r="B46" s="63"/>
      <c r="C46" s="89" t="s">
        <v>97</v>
      </c>
      <c r="D46" s="90">
        <v>17374.525000000001</v>
      </c>
      <c r="E46" s="90">
        <v>17374.525000000001</v>
      </c>
      <c r="F46" s="62"/>
      <c r="G46" s="65"/>
      <c r="H46" s="83"/>
      <c r="I46" s="110"/>
      <c r="J46" s="90">
        <v>2934</v>
      </c>
      <c r="K46" s="90">
        <v>2934</v>
      </c>
      <c r="L46" s="62"/>
      <c r="M46" s="65"/>
      <c r="N46" s="83"/>
    </row>
    <row r="47" spans="1:14">
      <c r="A47" s="88"/>
      <c r="B47" s="63"/>
      <c r="C47" s="89" t="s">
        <v>89</v>
      </c>
      <c r="D47" s="90"/>
      <c r="E47" s="90"/>
      <c r="F47" s="62"/>
      <c r="G47" s="65"/>
      <c r="H47" s="83"/>
      <c r="I47" s="110"/>
      <c r="J47" s="90"/>
      <c r="K47" s="91"/>
      <c r="L47" s="62"/>
      <c r="M47" s="65"/>
      <c r="N47" s="83"/>
    </row>
    <row r="48" spans="1:14">
      <c r="A48" s="88"/>
      <c r="B48" s="63"/>
      <c r="C48" s="98" t="s">
        <v>85</v>
      </c>
      <c r="D48" s="90">
        <f>25-3.07</f>
        <v>21.93</v>
      </c>
      <c r="E48" s="90">
        <f>25-3.07</f>
        <v>21.93</v>
      </c>
      <c r="F48" s="62"/>
      <c r="G48" s="65"/>
      <c r="H48" s="83"/>
      <c r="I48" s="110"/>
      <c r="J48" s="90"/>
      <c r="K48" s="91"/>
      <c r="L48" s="62"/>
      <c r="M48" s="65"/>
      <c r="N48" s="83"/>
    </row>
    <row r="49" spans="1:14">
      <c r="A49" s="88"/>
      <c r="B49" s="63"/>
      <c r="C49" s="98" t="s">
        <v>87</v>
      </c>
      <c r="D49" s="90"/>
      <c r="E49" s="90"/>
      <c r="F49" s="62"/>
      <c r="G49" s="65"/>
      <c r="H49" s="83"/>
      <c r="I49" s="110"/>
      <c r="J49" s="90"/>
      <c r="K49" s="90"/>
      <c r="L49" s="62"/>
      <c r="M49" s="65"/>
      <c r="N49" s="83"/>
    </row>
    <row r="50" spans="1:14">
      <c r="A50" s="88"/>
      <c r="B50" s="63"/>
      <c r="C50" s="89" t="s">
        <v>98</v>
      </c>
      <c r="D50" s="90">
        <v>112.31</v>
      </c>
      <c r="E50" s="90">
        <v>112.31</v>
      </c>
      <c r="F50" s="62"/>
      <c r="G50" s="65"/>
      <c r="H50" s="83"/>
      <c r="I50" s="110"/>
      <c r="J50" s="90"/>
      <c r="K50" s="90"/>
      <c r="L50" s="62"/>
      <c r="M50" s="65"/>
      <c r="N50" s="83"/>
    </row>
    <row r="51" spans="1:14">
      <c r="A51" s="81"/>
      <c r="B51" s="115" t="s">
        <v>21</v>
      </c>
      <c r="C51" s="93"/>
      <c r="D51" s="94">
        <f>SUM(D44:D50)</f>
        <v>17598.035000000003</v>
      </c>
      <c r="E51" s="94">
        <f>SUM(E44:E50)</f>
        <v>17598.035000000003</v>
      </c>
      <c r="F51" s="67">
        <f>D51-E51</f>
        <v>0</v>
      </c>
      <c r="G51" s="68">
        <f>F51/E51</f>
        <v>0</v>
      </c>
      <c r="H51" s="69"/>
      <c r="I51" s="111"/>
      <c r="J51" s="94">
        <f>SUM(J44:J50)</f>
        <v>2934</v>
      </c>
      <c r="K51" s="66">
        <f>SUM(K44:K50)</f>
        <v>2934</v>
      </c>
      <c r="L51" s="67">
        <f>J51-K51</f>
        <v>0</v>
      </c>
      <c r="M51" s="68">
        <f>L51/K51</f>
        <v>0</v>
      </c>
      <c r="N51" s="69"/>
    </row>
    <row r="52" spans="1:14">
      <c r="A52" s="70"/>
      <c r="B52" s="71"/>
      <c r="C52" s="96"/>
      <c r="D52" s="97"/>
      <c r="E52" s="97"/>
      <c r="F52" s="73"/>
      <c r="G52" s="74"/>
      <c r="H52" s="75"/>
      <c r="I52" s="112"/>
      <c r="J52" s="97"/>
      <c r="K52" s="72"/>
      <c r="L52" s="73"/>
      <c r="M52" s="74"/>
      <c r="N52" s="75"/>
    </row>
    <row r="53" spans="1:14">
      <c r="A53" s="88" t="s">
        <v>147</v>
      </c>
      <c r="B53" s="63" t="s">
        <v>100</v>
      </c>
      <c r="C53" s="89" t="s">
        <v>145</v>
      </c>
      <c r="D53" s="90">
        <v>2.3380000000000001</v>
      </c>
      <c r="E53" s="90">
        <v>2.3380000000000001</v>
      </c>
      <c r="F53" s="62"/>
      <c r="G53" s="65"/>
      <c r="H53" s="83"/>
      <c r="I53" s="110"/>
      <c r="J53" s="90">
        <v>7.1999999999999995E-2</v>
      </c>
      <c r="K53" s="90">
        <v>7.1999999999999995E-2</v>
      </c>
      <c r="L53" s="62"/>
      <c r="M53" s="65"/>
      <c r="N53" s="83"/>
    </row>
    <row r="54" spans="1:14">
      <c r="A54" s="88"/>
      <c r="B54" s="63"/>
      <c r="C54" s="98" t="s">
        <v>146</v>
      </c>
      <c r="D54" s="90">
        <v>5.0000000000000001E-3</v>
      </c>
      <c r="E54" s="90">
        <v>5.0000000000000001E-3</v>
      </c>
      <c r="F54" s="62"/>
      <c r="G54" s="65"/>
      <c r="H54" s="83"/>
      <c r="I54" s="110"/>
      <c r="J54" s="90"/>
      <c r="K54" s="90"/>
      <c r="L54" s="62"/>
      <c r="M54" s="65"/>
      <c r="N54" s="83"/>
    </row>
    <row r="55" spans="1:14">
      <c r="A55" s="81"/>
      <c r="B55" s="115" t="s">
        <v>21</v>
      </c>
      <c r="C55" s="93"/>
      <c r="D55" s="94">
        <f>SUM(D53:D54)</f>
        <v>2.343</v>
      </c>
      <c r="E55" s="94">
        <f>SUM(E53:E54)</f>
        <v>2.343</v>
      </c>
      <c r="F55" s="67">
        <f>D55-E55</f>
        <v>0</v>
      </c>
      <c r="G55" s="68">
        <f>F55/E55</f>
        <v>0</v>
      </c>
      <c r="H55" s="69"/>
      <c r="I55" s="111"/>
      <c r="J55" s="94">
        <f>SUM(J53:J54)</f>
        <v>7.1999999999999995E-2</v>
      </c>
      <c r="K55" s="66">
        <f>SUM(K53:K54)</f>
        <v>7.1999999999999995E-2</v>
      </c>
      <c r="L55" s="67">
        <f>J55-K55</f>
        <v>0</v>
      </c>
      <c r="M55" s="68">
        <f>L55/K55</f>
        <v>0</v>
      </c>
      <c r="N55" s="69"/>
    </row>
    <row r="56" spans="1:14">
      <c r="A56" s="70"/>
      <c r="B56" s="71"/>
      <c r="C56" s="96"/>
      <c r="D56" s="97"/>
      <c r="E56" s="97"/>
      <c r="F56" s="73"/>
      <c r="G56" s="74"/>
      <c r="H56" s="75"/>
      <c r="I56" s="112"/>
      <c r="J56" s="97"/>
      <c r="K56" s="72"/>
      <c r="L56" s="73"/>
      <c r="M56" s="74"/>
      <c r="N56" s="75"/>
    </row>
    <row r="57" spans="1:14">
      <c r="A57" s="88" t="s">
        <v>228</v>
      </c>
      <c r="B57" s="63" t="s">
        <v>106</v>
      </c>
      <c r="C57" s="89" t="s">
        <v>148</v>
      </c>
      <c r="D57" s="90"/>
      <c r="E57" s="90"/>
      <c r="F57" s="62"/>
      <c r="G57" s="65"/>
      <c r="H57" s="83"/>
      <c r="I57" s="110"/>
      <c r="J57" s="90"/>
      <c r="K57" s="90"/>
      <c r="L57" s="62"/>
      <c r="M57" s="65"/>
      <c r="N57" s="83"/>
    </row>
    <row r="58" spans="1:14">
      <c r="A58" s="88"/>
      <c r="B58" s="63"/>
      <c r="C58" s="89" t="s">
        <v>149</v>
      </c>
      <c r="D58" s="90"/>
      <c r="E58" s="90"/>
      <c r="F58" s="62"/>
      <c r="G58" s="65"/>
      <c r="H58" s="83"/>
      <c r="I58" s="110"/>
      <c r="J58" s="90">
        <v>800</v>
      </c>
      <c r="K58" s="90">
        <v>800</v>
      </c>
      <c r="L58" s="62"/>
      <c r="M58" s="65"/>
      <c r="N58" s="83"/>
    </row>
    <row r="59" spans="1:14">
      <c r="A59" s="88"/>
      <c r="B59" s="63"/>
      <c r="C59" s="89" t="s">
        <v>150</v>
      </c>
      <c r="D59" s="90"/>
      <c r="E59" s="90"/>
      <c r="F59" s="62"/>
      <c r="G59" s="65"/>
      <c r="H59" s="83"/>
      <c r="I59" s="110"/>
      <c r="J59" s="90"/>
      <c r="K59" s="90"/>
      <c r="L59" s="62"/>
      <c r="M59" s="65"/>
      <c r="N59" s="83"/>
    </row>
    <row r="60" spans="1:14">
      <c r="A60" s="88"/>
      <c r="B60" s="63"/>
      <c r="C60" s="89" t="s">
        <v>109</v>
      </c>
      <c r="D60" s="90">
        <v>216</v>
      </c>
      <c r="E60" s="90">
        <v>216</v>
      </c>
      <c r="F60" s="62"/>
      <c r="G60" s="65"/>
      <c r="H60" s="83"/>
      <c r="I60" s="110"/>
      <c r="J60" s="90"/>
      <c r="K60" s="90"/>
      <c r="L60" s="62"/>
      <c r="M60" s="65"/>
      <c r="N60" s="83"/>
    </row>
    <row r="61" spans="1:14">
      <c r="A61" s="88"/>
      <c r="B61" s="63"/>
      <c r="C61" s="89" t="s">
        <v>107</v>
      </c>
      <c r="D61" s="90">
        <f>-64.954+41.331</f>
        <v>-23.62299999999999</v>
      </c>
      <c r="E61" s="90">
        <f>-64.954+41.331</f>
        <v>-23.62299999999999</v>
      </c>
      <c r="F61" s="62"/>
      <c r="G61" s="65"/>
      <c r="H61" s="83"/>
      <c r="I61" s="110"/>
      <c r="J61" s="90"/>
      <c r="K61" s="90"/>
      <c r="L61" s="62"/>
      <c r="M61" s="65"/>
      <c r="N61" s="83"/>
    </row>
    <row r="62" spans="1:14">
      <c r="A62" s="88"/>
      <c r="B62" s="63"/>
      <c r="C62" s="98" t="s">
        <v>108</v>
      </c>
      <c r="D62" s="90">
        <f>-21.68-130.735-10.363</f>
        <v>-162.77800000000002</v>
      </c>
      <c r="E62" s="90">
        <f>-21.68-130.735-10.363</f>
        <v>-162.77800000000002</v>
      </c>
      <c r="F62" s="62"/>
      <c r="G62" s="65"/>
      <c r="H62" s="83"/>
      <c r="I62" s="110"/>
      <c r="J62" s="90">
        <v>85.878</v>
      </c>
      <c r="K62" s="90">
        <v>85.878</v>
      </c>
      <c r="L62" s="62"/>
      <c r="M62" s="65"/>
      <c r="N62" s="83"/>
    </row>
    <row r="63" spans="1:14">
      <c r="A63" s="88"/>
      <c r="B63" s="63"/>
      <c r="C63" s="98" t="s">
        <v>113</v>
      </c>
      <c r="D63" s="90">
        <v>12.718999999999999</v>
      </c>
      <c r="E63" s="90">
        <v>12.718999999999999</v>
      </c>
      <c r="F63" s="62"/>
      <c r="G63" s="65"/>
      <c r="H63" s="83"/>
      <c r="I63" s="110"/>
      <c r="J63" s="90"/>
      <c r="K63" s="90"/>
      <c r="L63" s="62"/>
      <c r="M63" s="65"/>
      <c r="N63" s="83"/>
    </row>
    <row r="64" spans="1:14">
      <c r="A64" s="88"/>
      <c r="B64" s="63"/>
      <c r="C64" s="98" t="s">
        <v>114</v>
      </c>
      <c r="D64" s="90"/>
      <c r="E64" s="90"/>
      <c r="F64" s="62"/>
      <c r="G64" s="65"/>
      <c r="H64" s="83"/>
      <c r="I64" s="110"/>
      <c r="J64" s="90"/>
      <c r="K64" s="90"/>
      <c r="L64" s="62"/>
      <c r="M64" s="65"/>
      <c r="N64" s="83"/>
    </row>
    <row r="65" spans="1:14">
      <c r="A65" s="88"/>
      <c r="B65" s="63"/>
      <c r="C65" s="98" t="s">
        <v>151</v>
      </c>
      <c r="D65" s="90">
        <v>10</v>
      </c>
      <c r="E65" s="90">
        <v>10</v>
      </c>
      <c r="F65" s="62"/>
      <c r="G65" s="65"/>
      <c r="H65" s="83"/>
      <c r="I65" s="110"/>
      <c r="J65" s="90"/>
      <c r="K65" s="90"/>
      <c r="L65" s="62"/>
      <c r="M65" s="65"/>
      <c r="N65" s="83"/>
    </row>
    <row r="66" spans="1:14">
      <c r="A66" s="88"/>
      <c r="B66" s="63"/>
      <c r="C66" s="98" t="s">
        <v>15</v>
      </c>
      <c r="D66" s="90"/>
      <c r="E66" s="90"/>
      <c r="F66" s="62"/>
      <c r="G66" s="65"/>
      <c r="H66" s="83"/>
      <c r="I66" s="110"/>
      <c r="J66" s="90"/>
      <c r="K66" s="90"/>
      <c r="L66" s="62"/>
      <c r="M66" s="65"/>
      <c r="N66" s="83"/>
    </row>
    <row r="67" spans="1:14">
      <c r="A67" s="88"/>
      <c r="B67" s="63"/>
      <c r="C67" s="89" t="s">
        <v>152</v>
      </c>
      <c r="D67" s="90">
        <v>-80</v>
      </c>
      <c r="E67" s="90">
        <v>-80</v>
      </c>
      <c r="F67" s="62"/>
      <c r="G67" s="65"/>
      <c r="H67" s="83"/>
      <c r="I67" s="110"/>
      <c r="J67" s="90"/>
      <c r="K67" s="91"/>
      <c r="L67" s="62"/>
      <c r="M67" s="65"/>
      <c r="N67" s="83"/>
    </row>
    <row r="68" spans="1:14">
      <c r="A68" s="81"/>
      <c r="B68" s="115" t="s">
        <v>21</v>
      </c>
      <c r="C68" s="93"/>
      <c r="D68" s="94">
        <f>SUM(D57:D67)</f>
        <v>-27.682000000000009</v>
      </c>
      <c r="E68" s="94">
        <f>SUM(E57:E67)</f>
        <v>-27.682000000000009</v>
      </c>
      <c r="F68" s="67">
        <f>D68-E68</f>
        <v>0</v>
      </c>
      <c r="G68" s="68">
        <f>F68/E68</f>
        <v>0</v>
      </c>
      <c r="H68" s="69"/>
      <c r="I68" s="111"/>
      <c r="J68" s="94">
        <f>SUM(J57:J67)</f>
        <v>885.87800000000004</v>
      </c>
      <c r="K68" s="66">
        <f>SUM(K57:K67)</f>
        <v>885.87800000000004</v>
      </c>
      <c r="L68" s="67">
        <f>J68-K68</f>
        <v>0</v>
      </c>
      <c r="M68" s="68">
        <f>L68/K68</f>
        <v>0</v>
      </c>
      <c r="N68" s="69"/>
    </row>
    <row r="69" spans="1:14">
      <c r="A69" s="70"/>
      <c r="B69" s="71"/>
      <c r="C69" s="96"/>
      <c r="D69" s="97"/>
      <c r="E69" s="97"/>
      <c r="F69" s="73"/>
      <c r="G69" s="74"/>
      <c r="H69" s="75"/>
      <c r="I69" s="112"/>
      <c r="J69" s="97"/>
      <c r="K69" s="72"/>
      <c r="L69" s="73"/>
      <c r="M69" s="74"/>
      <c r="N69" s="75"/>
    </row>
    <row r="70" spans="1:14">
      <c r="A70" s="88" t="s">
        <v>229</v>
      </c>
      <c r="B70" s="63" t="s">
        <v>153</v>
      </c>
      <c r="C70" s="89" t="s">
        <v>153</v>
      </c>
      <c r="D70" s="90">
        <v>1079</v>
      </c>
      <c r="E70" s="90">
        <v>1079</v>
      </c>
      <c r="F70" s="62"/>
      <c r="G70" s="65"/>
      <c r="H70" s="83"/>
      <c r="I70" s="110"/>
      <c r="J70" s="90"/>
      <c r="K70" s="91"/>
      <c r="L70" s="62"/>
      <c r="M70" s="65"/>
      <c r="N70" s="83"/>
    </row>
    <row r="71" spans="1:14">
      <c r="A71" s="81"/>
      <c r="B71" s="115" t="s">
        <v>21</v>
      </c>
      <c r="C71" s="93"/>
      <c r="D71" s="94">
        <f>SUM(D70:D70)</f>
        <v>1079</v>
      </c>
      <c r="E71" s="94">
        <f>SUM(E70:E70)</f>
        <v>1079</v>
      </c>
      <c r="F71" s="67">
        <f>D71-E71</f>
        <v>0</v>
      </c>
      <c r="G71" s="68">
        <f>F71/E71</f>
        <v>0</v>
      </c>
      <c r="H71" s="69"/>
      <c r="I71" s="111"/>
      <c r="J71" s="94">
        <f>SUM(J70:J70)</f>
        <v>0</v>
      </c>
      <c r="K71" s="66">
        <f>SUM(K70:K70)</f>
        <v>0</v>
      </c>
      <c r="L71" s="67">
        <f>J71-K71</f>
        <v>0</v>
      </c>
      <c r="M71" s="68" t="e">
        <f>L71/K71</f>
        <v>#DIV/0!</v>
      </c>
      <c r="N71" s="69"/>
    </row>
    <row r="72" spans="1:14">
      <c r="A72" s="70"/>
      <c r="B72" s="71"/>
      <c r="C72" s="96"/>
      <c r="D72" s="97"/>
      <c r="E72" s="97"/>
      <c r="F72" s="73"/>
      <c r="G72" s="74"/>
      <c r="H72" s="75"/>
      <c r="I72" s="112"/>
      <c r="J72" s="97"/>
      <c r="K72" s="72"/>
      <c r="L72" s="73"/>
      <c r="M72" s="74"/>
      <c r="N72" s="75"/>
    </row>
    <row r="73" spans="1:14" ht="26.65">
      <c r="A73" s="88" t="s">
        <v>230</v>
      </c>
      <c r="B73" s="63" t="s">
        <v>154</v>
      </c>
      <c r="C73" s="89" t="s">
        <v>155</v>
      </c>
      <c r="D73" s="90">
        <v>12804</v>
      </c>
      <c r="E73" s="90">
        <v>12804</v>
      </c>
      <c r="F73" s="62"/>
      <c r="G73" s="65"/>
      <c r="H73" s="83"/>
      <c r="I73" s="110"/>
      <c r="J73" s="90"/>
      <c r="K73" s="91"/>
      <c r="L73" s="62"/>
      <c r="M73" s="65"/>
      <c r="N73" s="83"/>
    </row>
    <row r="74" spans="1:14">
      <c r="A74" s="88"/>
      <c r="B74" s="63"/>
      <c r="C74" s="89" t="s">
        <v>156</v>
      </c>
      <c r="D74" s="90">
        <v>31.286999999999999</v>
      </c>
      <c r="E74" s="90">
        <v>31.286999999999999</v>
      </c>
      <c r="F74" s="62"/>
      <c r="G74" s="65"/>
      <c r="H74" s="83"/>
      <c r="I74" s="110"/>
      <c r="J74" s="90"/>
      <c r="K74" s="91"/>
      <c r="L74" s="62"/>
      <c r="M74" s="65"/>
      <c r="N74" s="83"/>
    </row>
    <row r="75" spans="1:14">
      <c r="A75" s="81"/>
      <c r="B75" s="115" t="s">
        <v>21</v>
      </c>
      <c r="C75" s="93"/>
      <c r="D75" s="94">
        <f>SUM(D73:D74)</f>
        <v>12835.287</v>
      </c>
      <c r="E75" s="66">
        <f>SUM(E73:E74)</f>
        <v>12835.287</v>
      </c>
      <c r="F75" s="67">
        <f>D75-E75</f>
        <v>0</v>
      </c>
      <c r="G75" s="68">
        <f>F75/E75</f>
        <v>0</v>
      </c>
      <c r="H75" s="69"/>
      <c r="I75" s="111"/>
      <c r="J75" s="94">
        <f>SUM(J73:J74)</f>
        <v>0</v>
      </c>
      <c r="K75" s="66">
        <f>SUM(K73:K74)</f>
        <v>0</v>
      </c>
      <c r="L75" s="67">
        <f>J75-K75</f>
        <v>0</v>
      </c>
      <c r="M75" s="68" t="e">
        <f>L75/K75</f>
        <v>#DIV/0!</v>
      </c>
      <c r="N75" s="69"/>
    </row>
    <row r="76" spans="1:14">
      <c r="A76" s="70"/>
      <c r="B76" s="71"/>
      <c r="C76" s="96"/>
      <c r="D76" s="97"/>
      <c r="E76" s="72"/>
      <c r="F76" s="73"/>
      <c r="G76" s="74"/>
      <c r="H76" s="75"/>
      <c r="I76" s="112"/>
      <c r="J76" s="97"/>
      <c r="K76" s="72"/>
      <c r="L76" s="73"/>
      <c r="M76" s="74"/>
      <c r="N76" s="75"/>
    </row>
    <row r="77" spans="1:14">
      <c r="A77" s="81"/>
      <c r="B77" s="82" t="s">
        <v>125</v>
      </c>
      <c r="C77" s="93"/>
      <c r="D77" s="66">
        <f>D12+D25+D28+D20+D33+D42+D51+D55+D68+D71+D75</f>
        <v>115335.47799999999</v>
      </c>
      <c r="E77" s="66">
        <f>E12+E25+E28+E20+E33+E42+E51+E55+E68+E71+E75</f>
        <v>55335.478000000003</v>
      </c>
      <c r="F77" s="67">
        <f>D77-E77</f>
        <v>59999.999999999985</v>
      </c>
      <c r="G77" s="68">
        <f>F77/E77</f>
        <v>1.0842953231559684</v>
      </c>
      <c r="H77" s="129"/>
      <c r="I77" s="130"/>
      <c r="J77" s="66">
        <f>J12+J25+J28+J20+J33+J42+J51+J55+J68+J71+J75</f>
        <v>3696.5230000000001</v>
      </c>
      <c r="K77" s="66">
        <f>K12+K25+K28+K20+K33+K42+K51+K55+K68+K71+K75</f>
        <v>3696.5230000000001</v>
      </c>
      <c r="L77" s="67">
        <f>J77-K77</f>
        <v>0</v>
      </c>
      <c r="M77" s="68">
        <f>L77/K77</f>
        <v>0</v>
      </c>
      <c r="N77" s="69"/>
    </row>
    <row r="78" spans="1:14">
      <c r="B78" s="2"/>
    </row>
    <row r="79" spans="1:14">
      <c r="B79" s="2"/>
    </row>
    <row r="80" spans="1:14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9">
      <c r="B97" s="2"/>
    </row>
    <row r="98" spans="2:9">
      <c r="B98" s="2"/>
    </row>
    <row r="99" spans="2:9">
      <c r="B99" s="2"/>
    </row>
    <row r="100" spans="2:9">
      <c r="B100" s="2"/>
    </row>
    <row r="101" spans="2:9">
      <c r="B101" s="2"/>
    </row>
    <row r="102" spans="2:9">
      <c r="B102" s="2"/>
    </row>
    <row r="103" spans="2:9">
      <c r="B103" s="2"/>
    </row>
    <row r="104" spans="2:9">
      <c r="B104" s="2"/>
    </row>
    <row r="105" spans="2:9">
      <c r="B105" s="2"/>
    </row>
    <row r="106" spans="2:9">
      <c r="B106" s="2"/>
    </row>
    <row r="107" spans="2:9">
      <c r="B107" s="2"/>
    </row>
    <row r="108" spans="2:9">
      <c r="B108" s="2"/>
    </row>
    <row r="109" spans="2:9">
      <c r="B109" s="2"/>
    </row>
    <row r="110" spans="2:9">
      <c r="B110" s="2"/>
    </row>
    <row r="111" spans="2:9">
      <c r="B111" s="2"/>
    </row>
    <row r="112" spans="2:9">
      <c r="B112" s="2"/>
      <c r="I112" s="1"/>
    </row>
    <row r="113" spans="2:9">
      <c r="B113" s="2"/>
      <c r="I113" s="1"/>
    </row>
    <row r="114" spans="2:9">
      <c r="B114" s="2"/>
      <c r="I114" s="1"/>
    </row>
    <row r="115" spans="2:9">
      <c r="B115" s="2"/>
      <c r="I115" s="1"/>
    </row>
    <row r="116" spans="2:9">
      <c r="B116" s="2"/>
      <c r="I116" s="1"/>
    </row>
    <row r="117" spans="2:9">
      <c r="B117" s="2"/>
      <c r="I117" s="1"/>
    </row>
    <row r="118" spans="2:9">
      <c r="I118" s="1"/>
    </row>
    <row r="119" spans="2:9">
      <c r="I119" s="1"/>
    </row>
    <row r="120" spans="2:9">
      <c r="I120" s="1"/>
    </row>
    <row r="121" spans="2:9">
      <c r="I121" s="1"/>
    </row>
    <row r="122" spans="2:9">
      <c r="I122" s="1"/>
    </row>
    <row r="123" spans="2:9">
      <c r="I123" s="1"/>
    </row>
    <row r="124" spans="2:9">
      <c r="I124" s="1"/>
    </row>
    <row r="125" spans="2:9">
      <c r="I125" s="1"/>
    </row>
    <row r="126" spans="2:9">
      <c r="I126" s="1"/>
    </row>
    <row r="127" spans="2:9">
      <c r="I127" s="1"/>
    </row>
    <row r="128" spans="2:9">
      <c r="I128" s="1"/>
    </row>
    <row r="129" spans="9:9">
      <c r="I129" s="1"/>
    </row>
    <row r="130" spans="9:9">
      <c r="I130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765F-5788-4DD3-8D55-5B8C716DF2EF}">
  <sheetPr codeName="Sheet3">
    <pageSetUpPr fitToPage="1"/>
  </sheetPr>
  <dimension ref="A2:G73"/>
  <sheetViews>
    <sheetView zoomScale="80" zoomScaleNormal="80" zoomScaleSheetLayoutView="70" workbookViewId="0">
      <selection activeCell="E10" sqref="E10"/>
    </sheetView>
  </sheetViews>
  <sheetFormatPr defaultRowHeight="14.25"/>
  <cols>
    <col min="1" max="1" width="100.265625" bestFit="1" customWidth="1"/>
    <col min="2" max="2" width="8.796875" bestFit="1" customWidth="1"/>
    <col min="3" max="3" width="11.33203125" customWidth="1"/>
    <col min="4" max="4" width="13.19921875" customWidth="1"/>
    <col min="5" max="5" width="12" customWidth="1"/>
  </cols>
  <sheetData>
    <row r="2" spans="1:7" ht="18">
      <c r="A2" s="36" t="s">
        <v>158</v>
      </c>
    </row>
    <row r="3" spans="1:7" ht="18">
      <c r="B3" s="36" t="s">
        <v>159</v>
      </c>
      <c r="E3" s="23" t="s">
        <v>6</v>
      </c>
      <c r="F3" s="34"/>
    </row>
    <row r="4" spans="1:7" ht="28.5">
      <c r="B4" s="122" t="s">
        <v>160</v>
      </c>
      <c r="C4" s="122" t="s">
        <v>161</v>
      </c>
      <c r="D4" s="123" t="s">
        <v>162</v>
      </c>
      <c r="E4" s="123" t="s">
        <v>163</v>
      </c>
      <c r="F4" s="132"/>
    </row>
    <row r="5" spans="1:7">
      <c r="B5" s="124"/>
      <c r="C5" s="124"/>
      <c r="D5" s="124"/>
      <c r="E5" s="124"/>
      <c r="F5" s="34"/>
    </row>
    <row r="6" spans="1:7" ht="18">
      <c r="A6" s="36" t="s">
        <v>164</v>
      </c>
      <c r="B6" s="125">
        <v>616.47400000000005</v>
      </c>
      <c r="C6" s="125">
        <v>2295.3119999999999</v>
      </c>
      <c r="D6" s="125">
        <f>SUM(B6:C6)</f>
        <v>2911.7860000000001</v>
      </c>
      <c r="E6" s="125">
        <v>16982.662</v>
      </c>
      <c r="F6" s="34"/>
    </row>
    <row r="7" spans="1:7">
      <c r="B7" s="124"/>
      <c r="C7" s="124"/>
      <c r="D7" s="124"/>
      <c r="E7" s="124"/>
      <c r="F7" s="34"/>
    </row>
    <row r="8" spans="1:7">
      <c r="B8" s="120"/>
      <c r="C8" s="120"/>
      <c r="D8" s="120"/>
      <c r="E8" s="120"/>
      <c r="F8" s="34"/>
    </row>
    <row r="9" spans="1:7">
      <c r="B9" s="120"/>
      <c r="C9" s="128"/>
      <c r="D9" s="128"/>
      <c r="E9" s="120"/>
      <c r="F9" s="34"/>
    </row>
    <row r="10" spans="1:7" ht="18">
      <c r="A10" s="36" t="s">
        <v>165</v>
      </c>
      <c r="B10" s="120"/>
      <c r="C10" s="120"/>
      <c r="D10" s="120"/>
      <c r="E10" s="120"/>
      <c r="F10" s="34"/>
    </row>
    <row r="11" spans="1:7">
      <c r="A11" s="23"/>
      <c r="B11" s="120"/>
      <c r="C11" s="120"/>
      <c r="D11" s="120"/>
      <c r="E11" s="120"/>
      <c r="F11" s="34"/>
    </row>
    <row r="12" spans="1:7">
      <c r="A12" s="24" t="s">
        <v>166</v>
      </c>
      <c r="B12" s="120"/>
      <c r="C12" s="120"/>
      <c r="D12" s="120"/>
      <c r="E12" s="120"/>
      <c r="F12" s="34"/>
    </row>
    <row r="13" spans="1:7">
      <c r="A13" t="s">
        <v>167</v>
      </c>
      <c r="B13" s="120"/>
      <c r="C13" s="120"/>
      <c r="D13" s="120">
        <f t="shared" ref="D13:D24" si="0">SUM(B13:C13)</f>
        <v>0</v>
      </c>
      <c r="E13" s="120">
        <v>69.134</v>
      </c>
      <c r="F13" s="34"/>
      <c r="G13" s="127"/>
    </row>
    <row r="14" spans="1:7">
      <c r="A14" t="s">
        <v>168</v>
      </c>
      <c r="B14" s="120">
        <v>4.4000000000000004</v>
      </c>
      <c r="C14" s="120">
        <v>2.8</v>
      </c>
      <c r="D14" s="120">
        <f t="shared" si="0"/>
        <v>7.2</v>
      </c>
      <c r="E14" s="120"/>
      <c r="F14" s="34"/>
    </row>
    <row r="15" spans="1:7">
      <c r="A15" t="s">
        <v>169</v>
      </c>
      <c r="B15" s="120">
        <v>7.15</v>
      </c>
      <c r="C15" s="120"/>
      <c r="D15" s="120">
        <f t="shared" si="0"/>
        <v>7.15</v>
      </c>
      <c r="E15" s="120"/>
      <c r="F15" s="34"/>
    </row>
    <row r="16" spans="1:7">
      <c r="A16" t="s">
        <v>170</v>
      </c>
      <c r="B16" s="120">
        <v>2.2000000000000002</v>
      </c>
      <c r="C16" s="120"/>
      <c r="D16" s="120">
        <f t="shared" si="0"/>
        <v>2.2000000000000002</v>
      </c>
      <c r="E16" s="120"/>
      <c r="F16" s="34"/>
      <c r="G16" s="127"/>
    </row>
    <row r="17" spans="1:7">
      <c r="A17" t="s">
        <v>215</v>
      </c>
      <c r="B17" s="120">
        <v>1.155</v>
      </c>
      <c r="C17" s="120">
        <v>1.7</v>
      </c>
      <c r="D17" s="120">
        <f t="shared" si="0"/>
        <v>2.855</v>
      </c>
      <c r="E17" s="120">
        <v>0.45</v>
      </c>
      <c r="F17" s="34"/>
    </row>
    <row r="18" spans="1:7">
      <c r="A18" t="s">
        <v>214</v>
      </c>
      <c r="B18" s="120"/>
      <c r="C18" s="120">
        <v>37.4</v>
      </c>
      <c r="D18" s="120">
        <f t="shared" si="0"/>
        <v>37.4</v>
      </c>
      <c r="E18" s="120"/>
      <c r="F18" s="34"/>
    </row>
    <row r="19" spans="1:7">
      <c r="A19" s="139" t="s">
        <v>216</v>
      </c>
      <c r="B19" s="140"/>
      <c r="C19" s="140">
        <v>5848.8</v>
      </c>
      <c r="D19" s="140">
        <f t="shared" si="0"/>
        <v>5848.8</v>
      </c>
      <c r="E19" s="120"/>
      <c r="F19" s="34"/>
    </row>
    <row r="20" spans="1:7">
      <c r="B20" s="120"/>
      <c r="C20" s="120"/>
      <c r="D20" s="120"/>
      <c r="E20" s="120"/>
      <c r="F20" s="34"/>
    </row>
    <row r="21" spans="1:7">
      <c r="B21" s="120"/>
      <c r="C21" s="120"/>
      <c r="D21" s="120"/>
      <c r="E21" s="120"/>
      <c r="F21" s="34"/>
    </row>
    <row r="22" spans="1:7">
      <c r="A22" s="24" t="s">
        <v>171</v>
      </c>
      <c r="B22" s="120"/>
      <c r="C22" s="120"/>
      <c r="D22" s="120"/>
      <c r="E22" s="120"/>
      <c r="F22" s="34"/>
      <c r="G22" s="127"/>
    </row>
    <row r="23" spans="1:7">
      <c r="A23" t="s">
        <v>172</v>
      </c>
      <c r="B23" s="120"/>
      <c r="C23" s="120">
        <v>1637.9</v>
      </c>
      <c r="D23" s="120">
        <f t="shared" si="0"/>
        <v>1637.9</v>
      </c>
      <c r="E23" s="120">
        <v>977.9</v>
      </c>
      <c r="F23" s="34"/>
    </row>
    <row r="24" spans="1:7">
      <c r="A24" t="s">
        <v>46</v>
      </c>
      <c r="B24" s="120"/>
      <c r="C24" s="120">
        <v>5814.4279999999999</v>
      </c>
      <c r="D24" s="120">
        <f t="shared" si="0"/>
        <v>5814.4279999999999</v>
      </c>
      <c r="E24" s="120"/>
      <c r="F24" s="34"/>
    </row>
    <row r="25" spans="1:7">
      <c r="B25" s="120"/>
      <c r="C25" s="120"/>
      <c r="D25" s="120"/>
      <c r="E25" s="120"/>
      <c r="F25" s="34"/>
    </row>
    <row r="26" spans="1:7">
      <c r="A26" s="24" t="s">
        <v>217</v>
      </c>
      <c r="B26" s="120"/>
      <c r="C26" s="120"/>
      <c r="D26" s="120"/>
      <c r="E26" s="120"/>
      <c r="F26" s="34"/>
    </row>
    <row r="27" spans="1:7">
      <c r="A27" t="s">
        <v>231</v>
      </c>
      <c r="B27" s="120"/>
      <c r="C27" s="120">
        <v>176</v>
      </c>
      <c r="D27" s="120">
        <f t="shared" ref="D27" si="1">SUM(B27:C27)</f>
        <v>176</v>
      </c>
      <c r="E27" s="120"/>
      <c r="F27" s="34"/>
    </row>
    <row r="28" spans="1:7">
      <c r="B28" s="120"/>
      <c r="C28" s="120"/>
      <c r="D28" s="120"/>
      <c r="E28" s="120"/>
      <c r="F28" s="34"/>
    </row>
    <row r="29" spans="1:7">
      <c r="B29" s="120"/>
      <c r="C29" s="120"/>
      <c r="D29" s="120"/>
      <c r="E29" s="120"/>
      <c r="F29" s="34"/>
    </row>
    <row r="30" spans="1:7">
      <c r="B30" s="120"/>
      <c r="C30" s="120"/>
      <c r="D30" s="120"/>
      <c r="E30" s="120"/>
      <c r="F30" s="34"/>
    </row>
    <row r="31" spans="1:7">
      <c r="B31" s="120"/>
      <c r="C31" s="120"/>
      <c r="D31" s="120"/>
      <c r="E31" s="120"/>
      <c r="F31" s="34"/>
    </row>
    <row r="32" spans="1:7">
      <c r="A32" s="34"/>
      <c r="B32" s="121"/>
      <c r="C32" s="121"/>
      <c r="D32" s="121"/>
      <c r="E32" s="121"/>
      <c r="F32" s="34"/>
    </row>
    <row r="33" spans="1:7">
      <c r="B33" s="120"/>
      <c r="C33" s="120"/>
      <c r="D33" s="120"/>
      <c r="E33" s="120"/>
      <c r="F33" s="34"/>
    </row>
    <row r="34" spans="1:7" ht="18">
      <c r="A34" s="36" t="s">
        <v>173</v>
      </c>
      <c r="B34" s="120"/>
      <c r="C34" s="120"/>
      <c r="D34" s="120"/>
      <c r="E34" s="120"/>
      <c r="F34" s="34"/>
    </row>
    <row r="35" spans="1:7">
      <c r="A35" s="23"/>
      <c r="B35" s="120"/>
      <c r="C35" s="120"/>
      <c r="D35" s="120"/>
      <c r="E35" s="120"/>
      <c r="F35" s="34"/>
    </row>
    <row r="36" spans="1:7">
      <c r="A36" t="s">
        <v>174</v>
      </c>
      <c r="B36" s="120">
        <v>23.189</v>
      </c>
      <c r="C36" s="120">
        <v>24.187000000000001</v>
      </c>
      <c r="D36" s="120">
        <f>SUM(B36:C36)</f>
        <v>47.376000000000005</v>
      </c>
      <c r="E36" s="120"/>
      <c r="F36" s="34"/>
    </row>
    <row r="37" spans="1:7">
      <c r="A37" t="s">
        <v>213</v>
      </c>
      <c r="B37" s="120">
        <f>-C37</f>
        <v>15.423</v>
      </c>
      <c r="C37" s="120">
        <v>-15.423</v>
      </c>
      <c r="D37" s="120">
        <f>SUM(B37:C37)</f>
        <v>0</v>
      </c>
      <c r="E37" s="120"/>
      <c r="F37" s="34"/>
    </row>
    <row r="38" spans="1:7">
      <c r="A38" t="s">
        <v>175</v>
      </c>
      <c r="B38" s="120"/>
      <c r="C38" s="120"/>
      <c r="D38" s="120">
        <f t="shared" ref="D38:D40" si="2">SUM(B38:C38)</f>
        <v>0</v>
      </c>
      <c r="E38" s="120">
        <v>1172.837</v>
      </c>
      <c r="F38" s="34"/>
    </row>
    <row r="39" spans="1:7">
      <c r="A39" t="s">
        <v>176</v>
      </c>
      <c r="B39" s="120"/>
      <c r="C39" s="120"/>
      <c r="D39" s="120">
        <f t="shared" si="2"/>
        <v>0</v>
      </c>
      <c r="E39" s="120">
        <v>25</v>
      </c>
      <c r="F39" s="34"/>
    </row>
    <row r="40" spans="1:7">
      <c r="A40" t="s">
        <v>177</v>
      </c>
      <c r="B40" s="120"/>
      <c r="C40" s="120"/>
      <c r="D40" s="120">
        <f t="shared" si="2"/>
        <v>0</v>
      </c>
      <c r="E40" s="120">
        <v>-192.226</v>
      </c>
      <c r="F40" s="34"/>
    </row>
    <row r="41" spans="1:7">
      <c r="B41" s="120"/>
      <c r="C41" s="120"/>
      <c r="D41" s="120"/>
      <c r="E41" s="120"/>
      <c r="F41" s="34"/>
    </row>
    <row r="42" spans="1:7" ht="18">
      <c r="A42" s="36" t="s">
        <v>178</v>
      </c>
      <c r="B42" s="120"/>
      <c r="C42" s="120"/>
      <c r="D42" s="120"/>
      <c r="E42" s="120"/>
      <c r="F42" s="34"/>
    </row>
    <row r="43" spans="1:7">
      <c r="A43" s="23"/>
      <c r="B43" s="120"/>
      <c r="C43" s="120"/>
      <c r="D43" s="120"/>
      <c r="E43" s="120"/>
      <c r="F43" s="34"/>
    </row>
    <row r="44" spans="1:7">
      <c r="A44" s="24" t="s">
        <v>179</v>
      </c>
      <c r="B44" s="120"/>
      <c r="C44" s="120"/>
      <c r="D44" s="120"/>
      <c r="E44" s="120"/>
      <c r="F44" s="34"/>
    </row>
    <row r="45" spans="1:7">
      <c r="A45" t="s">
        <v>180</v>
      </c>
      <c r="B45" s="120"/>
      <c r="C45" s="120">
        <v>1.0029999999999999</v>
      </c>
      <c r="D45" s="120">
        <f t="shared" ref="D45" si="3">SUM(B45:C45)</f>
        <v>1.0029999999999999</v>
      </c>
      <c r="E45" s="120"/>
      <c r="F45" s="34"/>
      <c r="G45" s="127"/>
    </row>
    <row r="46" spans="1:7">
      <c r="B46" s="120"/>
      <c r="C46" s="120"/>
      <c r="D46" s="120"/>
      <c r="E46" s="120"/>
      <c r="F46" s="34"/>
    </row>
    <row r="47" spans="1:7">
      <c r="A47" s="24" t="s">
        <v>181</v>
      </c>
      <c r="B47" s="120"/>
      <c r="C47" s="120"/>
      <c r="D47" s="120"/>
      <c r="E47" s="120"/>
      <c r="F47" s="34"/>
    </row>
    <row r="48" spans="1:7">
      <c r="A48" t="s">
        <v>182</v>
      </c>
      <c r="B48" s="120"/>
      <c r="C48" s="120">
        <v>25</v>
      </c>
      <c r="D48" s="120">
        <f t="shared" ref="D48:D55" si="4">SUM(B48:C48)</f>
        <v>25</v>
      </c>
      <c r="E48" s="120">
        <v>21</v>
      </c>
      <c r="F48" s="34"/>
    </row>
    <row r="49" spans="1:6">
      <c r="A49" t="s">
        <v>183</v>
      </c>
      <c r="B49" s="120"/>
      <c r="C49" s="120">
        <v>1.7</v>
      </c>
      <c r="D49" s="120">
        <f t="shared" ref="D49" si="5">SUM(B49:C49)</f>
        <v>1.7</v>
      </c>
      <c r="E49" s="120"/>
      <c r="F49" s="34"/>
    </row>
    <row r="50" spans="1:6">
      <c r="A50" t="s">
        <v>184</v>
      </c>
      <c r="B50" s="120"/>
      <c r="C50" s="120">
        <v>0.6</v>
      </c>
      <c r="D50" s="120">
        <f t="shared" si="4"/>
        <v>0.6</v>
      </c>
      <c r="E50" s="120">
        <v>5</v>
      </c>
      <c r="F50" s="34"/>
    </row>
    <row r="51" spans="1:6">
      <c r="A51" t="s">
        <v>185</v>
      </c>
      <c r="B51" s="120"/>
      <c r="C51" s="120"/>
      <c r="D51" s="120">
        <f t="shared" si="4"/>
        <v>0</v>
      </c>
      <c r="E51" s="120">
        <v>7</v>
      </c>
      <c r="F51" s="34"/>
    </row>
    <row r="52" spans="1:6">
      <c r="A52" t="s">
        <v>186</v>
      </c>
      <c r="B52" s="120"/>
      <c r="C52" s="120">
        <v>0.52</v>
      </c>
      <c r="D52" s="120">
        <f t="shared" si="4"/>
        <v>0.52</v>
      </c>
      <c r="E52" s="120"/>
      <c r="F52" s="34"/>
    </row>
    <row r="53" spans="1:6">
      <c r="A53" t="s">
        <v>187</v>
      </c>
      <c r="B53" s="120"/>
      <c r="C53" s="120">
        <v>-2.0950000000000002</v>
      </c>
      <c r="D53" s="120">
        <f t="shared" si="4"/>
        <v>-2.0950000000000002</v>
      </c>
      <c r="E53" s="120"/>
      <c r="F53" s="34"/>
    </row>
    <row r="54" spans="1:6">
      <c r="A54" s="131" t="s">
        <v>206</v>
      </c>
      <c r="B54" s="120"/>
      <c r="C54" s="120">
        <v>-10</v>
      </c>
      <c r="D54" s="120">
        <f t="shared" si="4"/>
        <v>-10</v>
      </c>
      <c r="E54" s="120"/>
      <c r="F54" s="34"/>
    </row>
    <row r="55" spans="1:6">
      <c r="A55" s="131" t="s">
        <v>207</v>
      </c>
      <c r="B55" s="120"/>
      <c r="C55" s="120">
        <v>-5</v>
      </c>
      <c r="D55" s="120">
        <f t="shared" si="4"/>
        <v>-5</v>
      </c>
      <c r="E55" s="120"/>
      <c r="F55" s="34"/>
    </row>
    <row r="56" spans="1:6">
      <c r="A56" s="131" t="s">
        <v>205</v>
      </c>
      <c r="B56" s="120"/>
      <c r="C56" s="120">
        <v>-0.316</v>
      </c>
      <c r="D56" s="120">
        <f t="shared" ref="D56:D61" si="6">SUM(B56:C56)</f>
        <v>-0.316</v>
      </c>
      <c r="E56" s="120"/>
      <c r="F56" s="34"/>
    </row>
    <row r="57" spans="1:6">
      <c r="A57" t="s">
        <v>208</v>
      </c>
      <c r="B57" s="120"/>
      <c r="C57" s="120"/>
      <c r="D57" s="120">
        <f t="shared" si="6"/>
        <v>0</v>
      </c>
      <c r="E57" s="120">
        <v>-5</v>
      </c>
      <c r="F57" s="34"/>
    </row>
    <row r="58" spans="1:6">
      <c r="A58" t="s">
        <v>211</v>
      </c>
      <c r="B58" s="120"/>
      <c r="C58" s="120"/>
      <c r="D58" s="120">
        <f t="shared" si="6"/>
        <v>0</v>
      </c>
      <c r="E58" s="120">
        <v>-0.6</v>
      </c>
      <c r="F58" s="34"/>
    </row>
    <row r="59" spans="1:6">
      <c r="A59" t="s">
        <v>210</v>
      </c>
      <c r="B59" s="120"/>
      <c r="C59" s="120"/>
      <c r="D59" s="120">
        <f t="shared" si="6"/>
        <v>0</v>
      </c>
      <c r="E59" s="120">
        <v>-1.2</v>
      </c>
      <c r="F59" s="34"/>
    </row>
    <row r="60" spans="1:6">
      <c r="A60" t="s">
        <v>209</v>
      </c>
      <c r="B60" s="120"/>
      <c r="C60" s="120"/>
      <c r="D60" s="120">
        <f t="shared" si="6"/>
        <v>0</v>
      </c>
      <c r="E60" s="120">
        <v>-2.4740000000000002</v>
      </c>
      <c r="F60" s="34"/>
    </row>
    <row r="61" spans="1:6">
      <c r="A61" s="131" t="s">
        <v>188</v>
      </c>
      <c r="B61" s="120"/>
      <c r="C61" s="120">
        <v>-7.25</v>
      </c>
      <c r="D61" s="120">
        <f t="shared" si="6"/>
        <v>-7.25</v>
      </c>
      <c r="E61" s="120"/>
      <c r="F61" s="34"/>
    </row>
    <row r="62" spans="1:6">
      <c r="A62" t="s">
        <v>212</v>
      </c>
      <c r="B62" s="120">
        <v>-0.309</v>
      </c>
      <c r="C62" s="120"/>
      <c r="D62" s="120">
        <f t="shared" ref="D62" si="7">SUM(B62:C62)</f>
        <v>-0.309</v>
      </c>
      <c r="E62" s="120"/>
      <c r="F62" s="34"/>
    </row>
    <row r="63" spans="1:6">
      <c r="B63" s="120"/>
      <c r="C63" s="120"/>
      <c r="D63" s="120"/>
      <c r="E63" s="120"/>
      <c r="F63" s="34"/>
    </row>
    <row r="64" spans="1:6">
      <c r="B64" s="120"/>
      <c r="C64" s="120"/>
      <c r="D64" s="120"/>
      <c r="E64" s="120"/>
      <c r="F64" s="34"/>
    </row>
    <row r="65" spans="1:6">
      <c r="B65" s="120"/>
      <c r="C65" s="120"/>
      <c r="D65" s="120"/>
      <c r="E65" s="120"/>
      <c r="F65" s="34"/>
    </row>
    <row r="66" spans="1:6">
      <c r="B66" s="120"/>
      <c r="C66" s="120"/>
      <c r="D66" s="120"/>
      <c r="E66" s="120"/>
      <c r="F66" s="34"/>
    </row>
    <row r="67" spans="1:6" ht="18">
      <c r="A67" s="114" t="s">
        <v>232</v>
      </c>
      <c r="B67" s="126">
        <f>SUM(B6:B66)</f>
        <v>669.68200000000002</v>
      </c>
      <c r="C67" s="126">
        <f>SUM(C6:C66)</f>
        <v>15827.266000000001</v>
      </c>
      <c r="D67" s="126">
        <f>SUM(B67:C67)</f>
        <v>16496.948</v>
      </c>
      <c r="E67" s="126">
        <f>SUM(E6:E66)</f>
        <v>19059.483000000004</v>
      </c>
      <c r="F67" s="35"/>
    </row>
    <row r="68" spans="1:6">
      <c r="B68" s="1"/>
      <c r="C68" s="1"/>
      <c r="D68" s="1"/>
      <c r="E68" s="1"/>
    </row>
    <row r="69" spans="1:6">
      <c r="A69" s="23"/>
      <c r="B69" s="1"/>
      <c r="C69" s="1"/>
      <c r="D69" s="1"/>
      <c r="E69" s="1"/>
    </row>
    <row r="70" spans="1:6">
      <c r="B70" s="1"/>
      <c r="D70" s="1"/>
      <c r="E70" s="1"/>
    </row>
    <row r="73" spans="1:6">
      <c r="C73" s="1"/>
      <c r="D73" s="1"/>
    </row>
  </sheetData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3CEB-5D2C-438B-BF65-539EE278098D}">
  <sheetPr codeName="Sheet4"/>
  <dimension ref="A1"/>
  <sheetViews>
    <sheetView topLeftCell="A28" workbookViewId="0">
      <selection activeCell="G46" sqref="G46"/>
    </sheetView>
  </sheetViews>
  <sheetFormatPr defaultRowHeight="14.25"/>
  <sheetData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BB5F-8EE7-4238-8670-C390006DA5A6}">
  <sheetPr codeName="Sheet5"/>
  <dimension ref="A1:M53"/>
  <sheetViews>
    <sheetView workbookViewId="0">
      <selection activeCell="K54" sqref="K54"/>
    </sheetView>
  </sheetViews>
  <sheetFormatPr defaultRowHeight="14.25"/>
  <cols>
    <col min="1" max="1" width="47" customWidth="1"/>
  </cols>
  <sheetData>
    <row r="1" spans="1:12">
      <c r="A1" s="15" t="s">
        <v>189</v>
      </c>
      <c r="B1" s="11" t="s">
        <v>190</v>
      </c>
      <c r="C1" s="16">
        <v>560</v>
      </c>
      <c r="D1" s="10" t="s">
        <v>190</v>
      </c>
      <c r="E1" s="12" t="s">
        <v>190</v>
      </c>
      <c r="F1" s="16">
        <v>55.160000000000004</v>
      </c>
    </row>
    <row r="2" spans="1:12" ht="47.25" customHeight="1">
      <c r="A2" s="7" t="s">
        <v>191</v>
      </c>
      <c r="B2" s="6" t="s">
        <v>192</v>
      </c>
      <c r="C2" s="14">
        <v>53</v>
      </c>
      <c r="D2" s="5" t="s">
        <v>190</v>
      </c>
      <c r="E2" s="13">
        <v>9.8500000000000004E-2</v>
      </c>
      <c r="F2" s="9">
        <v>5.2205000000000004</v>
      </c>
    </row>
    <row r="3" spans="1:12" ht="28.5" customHeight="1">
      <c r="A3" s="7" t="s">
        <v>193</v>
      </c>
      <c r="B3" s="6" t="s">
        <v>192</v>
      </c>
      <c r="C3" s="14">
        <v>160</v>
      </c>
      <c r="D3" s="5" t="s">
        <v>190</v>
      </c>
      <c r="E3" s="13">
        <v>9.8500000000000004E-2</v>
      </c>
      <c r="F3" s="9">
        <v>15.760000000000002</v>
      </c>
    </row>
    <row r="4" spans="1:12">
      <c r="A4" s="17" t="s">
        <v>194</v>
      </c>
      <c r="B4" s="8" t="s">
        <v>192</v>
      </c>
      <c r="C4" s="14">
        <v>110</v>
      </c>
      <c r="D4" s="5" t="s">
        <v>190</v>
      </c>
      <c r="E4" s="13">
        <v>9.8500000000000004E-2</v>
      </c>
      <c r="F4" s="9">
        <v>10.835000000000001</v>
      </c>
    </row>
    <row r="5" spans="1:12" ht="20.25" customHeight="1">
      <c r="A5" s="7" t="s">
        <v>195</v>
      </c>
      <c r="B5" s="6" t="s">
        <v>192</v>
      </c>
      <c r="C5" s="14">
        <v>10</v>
      </c>
      <c r="D5" s="5" t="s">
        <v>190</v>
      </c>
      <c r="E5" s="13">
        <v>9.8500000000000004E-2</v>
      </c>
      <c r="F5" s="9">
        <v>0.9850000000000001</v>
      </c>
    </row>
    <row r="6" spans="1:12" ht="13.5" customHeight="1">
      <c r="A6" s="7" t="s">
        <v>196</v>
      </c>
      <c r="B6" s="6" t="s">
        <v>192</v>
      </c>
      <c r="C6" s="14">
        <v>202.5</v>
      </c>
      <c r="D6" s="5" t="s">
        <v>190</v>
      </c>
      <c r="E6" s="13">
        <v>9.8500000000000004E-2</v>
      </c>
      <c r="F6" s="9">
        <v>19.946249999999999</v>
      </c>
    </row>
    <row r="7" spans="1:12" ht="15.75" customHeight="1">
      <c r="A7" s="7" t="s">
        <v>197</v>
      </c>
      <c r="B7" s="6" t="s">
        <v>192</v>
      </c>
      <c r="C7" s="14">
        <v>3</v>
      </c>
      <c r="D7" s="5" t="s">
        <v>190</v>
      </c>
      <c r="E7" s="13">
        <v>9.8500000000000004E-2</v>
      </c>
      <c r="F7" s="9">
        <v>0.29549999999999998</v>
      </c>
    </row>
    <row r="8" spans="1:12" ht="24" customHeight="1">
      <c r="A8" s="7" t="s">
        <v>198</v>
      </c>
      <c r="B8" s="6" t="s">
        <v>192</v>
      </c>
      <c r="C8" s="14">
        <v>21.5</v>
      </c>
      <c r="D8" s="5" t="s">
        <v>190</v>
      </c>
      <c r="E8" s="13">
        <v>9.8500000000000004E-2</v>
      </c>
      <c r="F8" s="9">
        <v>2.11775</v>
      </c>
    </row>
    <row r="11" spans="1:12">
      <c r="A11" s="15" t="s">
        <v>199</v>
      </c>
      <c r="B11" s="11" t="s">
        <v>190</v>
      </c>
      <c r="C11" s="14" t="s">
        <v>190</v>
      </c>
      <c r="D11" s="16"/>
      <c r="E11" s="16">
        <v>73.3</v>
      </c>
      <c r="F11" s="16"/>
      <c r="G11" s="5" t="s">
        <v>190</v>
      </c>
      <c r="H11" s="18" t="s">
        <v>190</v>
      </c>
      <c r="I11" s="14" t="s">
        <v>190</v>
      </c>
      <c r="J11" s="16"/>
      <c r="K11" s="16">
        <v>7.1907299999999994</v>
      </c>
      <c r="L11" s="16"/>
    </row>
    <row r="12" spans="1:12">
      <c r="A12" s="19" t="s">
        <v>200</v>
      </c>
      <c r="B12" s="8" t="s">
        <v>192</v>
      </c>
      <c r="C12" s="14" t="s">
        <v>190</v>
      </c>
      <c r="D12" s="14"/>
      <c r="E12" s="14">
        <v>50</v>
      </c>
      <c r="F12" s="14"/>
      <c r="G12" s="5" t="s">
        <v>190</v>
      </c>
      <c r="H12" s="18">
        <v>9.8100000000000007E-2</v>
      </c>
      <c r="I12" s="14" t="s">
        <v>190</v>
      </c>
      <c r="J12" s="14"/>
      <c r="K12" s="14">
        <v>4.9050000000000002</v>
      </c>
      <c r="L12" s="14"/>
    </row>
    <row r="13" spans="1:12">
      <c r="A13" s="19" t="s">
        <v>201</v>
      </c>
      <c r="B13" s="8" t="s">
        <v>192</v>
      </c>
      <c r="C13" s="14" t="s">
        <v>190</v>
      </c>
      <c r="D13" s="14"/>
      <c r="E13" s="14">
        <v>17</v>
      </c>
      <c r="F13" s="14"/>
      <c r="G13" s="5" t="s">
        <v>190</v>
      </c>
      <c r="H13" s="18">
        <v>9.8100000000000007E-2</v>
      </c>
      <c r="I13" s="14" t="s">
        <v>190</v>
      </c>
      <c r="J13" s="14"/>
      <c r="K13" s="14">
        <v>1.6677000000000002</v>
      </c>
      <c r="L13" s="14"/>
    </row>
    <row r="14" spans="1:12" ht="26.25">
      <c r="A14" s="19" t="s">
        <v>202</v>
      </c>
      <c r="B14" s="8" t="s">
        <v>192</v>
      </c>
      <c r="C14" s="14" t="s">
        <v>190</v>
      </c>
      <c r="D14" s="14"/>
      <c r="E14" s="14">
        <v>2.2000000000000002</v>
      </c>
      <c r="F14" s="14"/>
      <c r="G14" s="5" t="s">
        <v>190</v>
      </c>
      <c r="H14" s="18">
        <v>9.8100000000000007E-2</v>
      </c>
      <c r="I14" s="14" t="s">
        <v>190</v>
      </c>
      <c r="J14" s="14"/>
      <c r="K14" s="14">
        <v>0.21582000000000004</v>
      </c>
      <c r="L14" s="14"/>
    </row>
    <row r="15" spans="1:12">
      <c r="A15" s="19" t="s">
        <v>203</v>
      </c>
      <c r="B15" s="8" t="s">
        <v>192</v>
      </c>
      <c r="C15" s="14" t="s">
        <v>190</v>
      </c>
      <c r="D15" s="14"/>
      <c r="E15" s="14">
        <v>3.1</v>
      </c>
      <c r="F15" s="14"/>
      <c r="G15" s="5" t="s">
        <v>190</v>
      </c>
      <c r="H15" s="18">
        <v>9.8100000000000007E-2</v>
      </c>
      <c r="I15" s="14" t="s">
        <v>190</v>
      </c>
      <c r="J15" s="14"/>
      <c r="K15" s="14">
        <v>0.30411000000000005</v>
      </c>
      <c r="L15" s="14"/>
    </row>
    <row r="16" spans="1:12">
      <c r="A16" s="19" t="s">
        <v>204</v>
      </c>
      <c r="B16" s="8" t="s">
        <v>192</v>
      </c>
      <c r="C16" s="14" t="s">
        <v>190</v>
      </c>
      <c r="D16" s="14"/>
      <c r="E16" s="14">
        <v>1</v>
      </c>
      <c r="F16" s="14"/>
      <c r="G16" s="5" t="s">
        <v>190</v>
      </c>
      <c r="H16" s="18">
        <v>9.8100000000000007E-2</v>
      </c>
      <c r="I16" s="14" t="s">
        <v>190</v>
      </c>
      <c r="J16" s="14"/>
      <c r="K16" s="14">
        <v>9.8100000000000007E-2</v>
      </c>
      <c r="L16" s="14"/>
    </row>
    <row r="19" spans="1:13">
      <c r="A19" s="15" t="s">
        <v>189</v>
      </c>
      <c r="B19" s="11" t="s">
        <v>190</v>
      </c>
      <c r="C19" s="16">
        <v>78.900000000000006</v>
      </c>
      <c r="D19" s="16">
        <v>409.6</v>
      </c>
      <c r="E19" s="21">
        <v>560</v>
      </c>
      <c r="F19" s="16">
        <v>570.5</v>
      </c>
      <c r="G19" s="10" t="s">
        <v>190</v>
      </c>
      <c r="H19" s="12" t="s">
        <v>190</v>
      </c>
      <c r="I19" s="16">
        <v>4.4894099999999995</v>
      </c>
      <c r="J19" s="16">
        <v>23.306239999999999</v>
      </c>
      <c r="K19" s="3">
        <v>31.863999999999997</v>
      </c>
      <c r="L19" s="16">
        <v>32.461449999999999</v>
      </c>
      <c r="M19" s="20" t="s">
        <v>190</v>
      </c>
    </row>
    <row r="20" spans="1:13" ht="26.25">
      <c r="A20" s="7" t="s">
        <v>191</v>
      </c>
      <c r="B20" s="6" t="s">
        <v>192</v>
      </c>
      <c r="C20" s="14">
        <v>0</v>
      </c>
      <c r="D20" s="14">
        <v>50</v>
      </c>
      <c r="E20" s="22">
        <v>53</v>
      </c>
      <c r="F20" s="14">
        <v>51</v>
      </c>
      <c r="G20" s="5" t="s">
        <v>190</v>
      </c>
      <c r="H20" s="13">
        <v>5.6899999999999999E-2</v>
      </c>
      <c r="I20" s="14">
        <v>0</v>
      </c>
      <c r="J20" s="14">
        <v>2.8449999999999998</v>
      </c>
      <c r="K20" s="4">
        <v>3.0156999999999998</v>
      </c>
      <c r="L20" s="14">
        <v>2.9018999999999999</v>
      </c>
      <c r="M20" s="20" t="s">
        <v>190</v>
      </c>
    </row>
    <row r="21" spans="1:13">
      <c r="A21" s="7" t="s">
        <v>193</v>
      </c>
      <c r="B21" s="6" t="s">
        <v>192</v>
      </c>
      <c r="C21" s="14">
        <v>0</v>
      </c>
      <c r="D21" s="14">
        <v>93</v>
      </c>
      <c r="E21" s="22">
        <v>160</v>
      </c>
      <c r="F21" s="14">
        <v>160</v>
      </c>
      <c r="G21" s="5" t="s">
        <v>190</v>
      </c>
      <c r="H21" s="13">
        <v>5.6899999999999999E-2</v>
      </c>
      <c r="I21" s="14">
        <v>0</v>
      </c>
      <c r="J21" s="14">
        <v>5.2916999999999996</v>
      </c>
      <c r="K21" s="4">
        <v>9.1039999999999992</v>
      </c>
      <c r="L21" s="14">
        <v>9.1039999999999992</v>
      </c>
      <c r="M21" s="20" t="s">
        <v>190</v>
      </c>
    </row>
    <row r="22" spans="1:13">
      <c r="A22" s="17" t="s">
        <v>194</v>
      </c>
      <c r="B22" s="8" t="s">
        <v>192</v>
      </c>
      <c r="C22" s="14">
        <v>61</v>
      </c>
      <c r="D22" s="14">
        <v>170</v>
      </c>
      <c r="E22" s="22">
        <v>110</v>
      </c>
      <c r="F22" s="14">
        <v>43</v>
      </c>
      <c r="G22" s="5" t="s">
        <v>190</v>
      </c>
      <c r="H22" s="13">
        <v>5.6899999999999999E-2</v>
      </c>
      <c r="I22" s="14">
        <v>3.4708999999999999</v>
      </c>
      <c r="J22" s="14">
        <v>9.673</v>
      </c>
      <c r="K22" s="4">
        <v>6.2590000000000003</v>
      </c>
      <c r="L22" s="14">
        <v>2.4466999999999999</v>
      </c>
      <c r="M22" s="20" t="s">
        <v>190</v>
      </c>
    </row>
    <row r="23" spans="1:13">
      <c r="A23" s="7" t="s">
        <v>195</v>
      </c>
      <c r="B23" s="6" t="s">
        <v>192</v>
      </c>
      <c r="C23" s="14">
        <v>0</v>
      </c>
      <c r="D23" s="14">
        <v>6</v>
      </c>
      <c r="E23" s="22">
        <v>10</v>
      </c>
      <c r="F23" s="14">
        <v>10</v>
      </c>
      <c r="G23" s="5" t="s">
        <v>190</v>
      </c>
      <c r="H23" s="13">
        <v>5.6899999999999999E-2</v>
      </c>
      <c r="I23" s="14">
        <v>0</v>
      </c>
      <c r="J23" s="14">
        <v>0.34139999999999998</v>
      </c>
      <c r="K23" s="4">
        <v>0.56899999999999995</v>
      </c>
      <c r="L23" s="14">
        <v>0.56899999999999995</v>
      </c>
      <c r="M23" s="20" t="s">
        <v>190</v>
      </c>
    </row>
    <row r="24" spans="1:13">
      <c r="A24" s="7" t="s">
        <v>196</v>
      </c>
      <c r="B24" s="6" t="s">
        <v>192</v>
      </c>
      <c r="C24" s="14">
        <v>3.5</v>
      </c>
      <c r="D24" s="14">
        <v>67.5</v>
      </c>
      <c r="E24" s="22">
        <v>202.5</v>
      </c>
      <c r="F24" s="14">
        <v>285</v>
      </c>
      <c r="G24" s="5" t="s">
        <v>190</v>
      </c>
      <c r="H24" s="13">
        <v>5.6899999999999999E-2</v>
      </c>
      <c r="I24" s="14">
        <v>0.19914999999999999</v>
      </c>
      <c r="J24" s="14">
        <v>3.8407499999999999</v>
      </c>
      <c r="K24" s="4">
        <v>11.52225</v>
      </c>
      <c r="L24" s="14">
        <v>16.2165</v>
      </c>
      <c r="M24" s="20" t="s">
        <v>190</v>
      </c>
    </row>
    <row r="25" spans="1:13">
      <c r="A25" s="7" t="s">
        <v>197</v>
      </c>
      <c r="B25" s="6" t="s">
        <v>192</v>
      </c>
      <c r="C25" s="14">
        <v>5</v>
      </c>
      <c r="D25" s="14">
        <v>3</v>
      </c>
      <c r="E25" s="22">
        <v>3</v>
      </c>
      <c r="F25" s="14">
        <v>3</v>
      </c>
      <c r="G25" s="5" t="s">
        <v>190</v>
      </c>
      <c r="H25" s="13">
        <v>5.6899999999999999E-2</v>
      </c>
      <c r="I25" s="14">
        <v>0.28449999999999998</v>
      </c>
      <c r="J25" s="14">
        <v>0.17069999999999999</v>
      </c>
      <c r="K25" s="4">
        <v>0.17069999999999999</v>
      </c>
      <c r="L25" s="14">
        <v>0.17069999999999999</v>
      </c>
      <c r="M25" s="20" t="s">
        <v>190</v>
      </c>
    </row>
    <row r="26" spans="1:13">
      <c r="A26" s="7" t="s">
        <v>198</v>
      </c>
      <c r="B26" s="6" t="s">
        <v>192</v>
      </c>
      <c r="C26" s="14">
        <v>9.4</v>
      </c>
      <c r="D26" s="14">
        <v>20.100000000000001</v>
      </c>
      <c r="E26" s="22">
        <v>21.5</v>
      </c>
      <c r="F26" s="14">
        <v>18.5</v>
      </c>
      <c r="G26" s="5" t="s">
        <v>190</v>
      </c>
      <c r="H26" s="13">
        <v>5.6899999999999999E-2</v>
      </c>
      <c r="I26" s="14">
        <v>0.53486</v>
      </c>
      <c r="J26" s="14">
        <v>1.1436900000000001</v>
      </c>
      <c r="K26" s="4">
        <v>1.2233499999999999</v>
      </c>
      <c r="L26" s="14">
        <v>1.0526500000000001</v>
      </c>
      <c r="M26" s="20" t="s">
        <v>190</v>
      </c>
    </row>
    <row r="28" spans="1:13">
      <c r="A28" s="15" t="s">
        <v>199</v>
      </c>
      <c r="B28" s="11" t="s">
        <v>190</v>
      </c>
      <c r="C28" s="14" t="s">
        <v>190</v>
      </c>
      <c r="D28" s="16">
        <v>19.100000000000001</v>
      </c>
      <c r="E28" s="21">
        <v>73.3</v>
      </c>
      <c r="F28" s="16">
        <v>117.5</v>
      </c>
      <c r="G28" s="5" t="s">
        <v>190</v>
      </c>
      <c r="H28" s="25" t="s">
        <v>190</v>
      </c>
      <c r="I28" s="16" t="s">
        <v>190</v>
      </c>
      <c r="J28" s="16">
        <v>1.0810599999999999</v>
      </c>
      <c r="K28" s="3">
        <v>4.1487800000000004</v>
      </c>
      <c r="L28" s="16">
        <v>6.6504999999999992</v>
      </c>
      <c r="M28" s="10" t="s">
        <v>190</v>
      </c>
    </row>
    <row r="29" spans="1:13">
      <c r="A29" s="19" t="s">
        <v>200</v>
      </c>
      <c r="B29" s="8" t="s">
        <v>192</v>
      </c>
      <c r="C29" s="14" t="s">
        <v>190</v>
      </c>
      <c r="D29" s="14">
        <v>0</v>
      </c>
      <c r="E29" s="22">
        <v>50</v>
      </c>
      <c r="F29" s="14">
        <v>96.2</v>
      </c>
      <c r="G29" s="5" t="s">
        <v>190</v>
      </c>
      <c r="H29" s="18">
        <v>5.6599999999999998E-2</v>
      </c>
      <c r="I29" s="14" t="s">
        <v>190</v>
      </c>
      <c r="J29" s="14">
        <v>0</v>
      </c>
      <c r="K29" s="4">
        <v>2.83</v>
      </c>
      <c r="L29" s="14">
        <v>5.4449199999999998</v>
      </c>
      <c r="M29" s="5" t="s">
        <v>190</v>
      </c>
    </row>
    <row r="30" spans="1:13">
      <c r="A30" s="19" t="s">
        <v>201</v>
      </c>
      <c r="B30" s="8" t="s">
        <v>192</v>
      </c>
      <c r="C30" s="14" t="s">
        <v>190</v>
      </c>
      <c r="D30" s="14">
        <v>16</v>
      </c>
      <c r="E30" s="22">
        <v>17</v>
      </c>
      <c r="F30" s="14">
        <v>18</v>
      </c>
      <c r="G30" s="5" t="s">
        <v>190</v>
      </c>
      <c r="H30" s="18">
        <v>5.6599999999999998E-2</v>
      </c>
      <c r="I30" s="14" t="s">
        <v>190</v>
      </c>
      <c r="J30" s="14">
        <v>0.90559999999999996</v>
      </c>
      <c r="K30" s="4">
        <v>0.96219999999999994</v>
      </c>
      <c r="L30" s="14">
        <v>1.0187999999999999</v>
      </c>
      <c r="M30" s="5" t="s">
        <v>190</v>
      </c>
    </row>
    <row r="31" spans="1:13" ht="26.25">
      <c r="A31" s="19" t="s">
        <v>202</v>
      </c>
      <c r="B31" s="8" t="s">
        <v>192</v>
      </c>
      <c r="C31" s="14" t="s">
        <v>190</v>
      </c>
      <c r="D31" s="14">
        <v>0</v>
      </c>
      <c r="E31" s="22">
        <v>2.2000000000000002</v>
      </c>
      <c r="F31" s="14">
        <v>3.3</v>
      </c>
      <c r="G31" s="5" t="s">
        <v>190</v>
      </c>
      <c r="H31" s="18">
        <v>5.6599999999999998E-2</v>
      </c>
      <c r="I31" s="14" t="s">
        <v>190</v>
      </c>
      <c r="J31" s="14">
        <v>0</v>
      </c>
      <c r="K31" s="4">
        <v>0.12452000000000001</v>
      </c>
      <c r="L31" s="14">
        <v>0.18677999999999997</v>
      </c>
      <c r="M31" s="5" t="s">
        <v>190</v>
      </c>
    </row>
    <row r="32" spans="1:13">
      <c r="A32" s="19" t="s">
        <v>203</v>
      </c>
      <c r="B32" s="8" t="s">
        <v>192</v>
      </c>
      <c r="C32" s="14" t="s">
        <v>190</v>
      </c>
      <c r="D32" s="14">
        <v>2.1</v>
      </c>
      <c r="E32" s="22">
        <v>3.1</v>
      </c>
      <c r="F32" s="14">
        <v>0</v>
      </c>
      <c r="G32" s="5" t="s">
        <v>190</v>
      </c>
      <c r="H32" s="18">
        <v>5.6599999999999998E-2</v>
      </c>
      <c r="I32" s="14" t="s">
        <v>190</v>
      </c>
      <c r="J32" s="14">
        <v>0.11885999999999999</v>
      </c>
      <c r="K32" s="4">
        <v>0.17546</v>
      </c>
      <c r="L32" s="14">
        <v>0</v>
      </c>
      <c r="M32" s="5" t="s">
        <v>190</v>
      </c>
    </row>
    <row r="33" spans="1:13">
      <c r="A33" s="19" t="s">
        <v>204</v>
      </c>
      <c r="B33" s="8" t="s">
        <v>192</v>
      </c>
      <c r="C33" s="14" t="s">
        <v>190</v>
      </c>
      <c r="D33" s="14">
        <v>1</v>
      </c>
      <c r="E33" s="22">
        <v>1</v>
      </c>
      <c r="F33" s="14">
        <v>0</v>
      </c>
      <c r="G33" s="5" t="s">
        <v>190</v>
      </c>
      <c r="H33" s="18">
        <v>5.6599999999999998E-2</v>
      </c>
      <c r="I33" s="14" t="s">
        <v>190</v>
      </c>
      <c r="J33" s="14">
        <v>5.6599999999999998E-2</v>
      </c>
      <c r="K33" s="4">
        <v>5.6599999999999998E-2</v>
      </c>
      <c r="L33" s="14">
        <v>0</v>
      </c>
      <c r="M33" s="5" t="s">
        <v>190</v>
      </c>
    </row>
    <row r="34" spans="1:13">
      <c r="E34" s="22"/>
      <c r="K34" s="4"/>
    </row>
    <row r="35" spans="1:13">
      <c r="E35" s="22"/>
      <c r="K35" s="4"/>
    </row>
    <row r="37" spans="1:13">
      <c r="A37" s="15" t="s">
        <v>189</v>
      </c>
      <c r="B37" s="11" t="s">
        <v>190</v>
      </c>
      <c r="C37" s="16">
        <v>78.900000000000006</v>
      </c>
      <c r="D37" s="16">
        <v>409.6</v>
      </c>
      <c r="E37" s="21">
        <v>560</v>
      </c>
      <c r="F37" s="16">
        <v>570.5</v>
      </c>
      <c r="G37" s="10" t="s">
        <v>190</v>
      </c>
      <c r="H37" s="12" t="s">
        <v>190</v>
      </c>
      <c r="I37" s="16">
        <v>2.60784225</v>
      </c>
      <c r="J37" s="27">
        <v>13.538304</v>
      </c>
      <c r="K37" s="3">
        <v>18.509399999999999</v>
      </c>
      <c r="L37" s="27">
        <v>18.856451250000003</v>
      </c>
    </row>
    <row r="38" spans="1:13" ht="26.25">
      <c r="A38" s="7" t="s">
        <v>191</v>
      </c>
      <c r="B38" s="6" t="s">
        <v>192</v>
      </c>
      <c r="C38" s="14">
        <v>0</v>
      </c>
      <c r="D38" s="14">
        <v>50</v>
      </c>
      <c r="E38" s="22">
        <v>53</v>
      </c>
      <c r="F38" s="14">
        <v>51</v>
      </c>
      <c r="G38" s="5" t="s">
        <v>190</v>
      </c>
      <c r="H38" s="13">
        <v>3.39E-2</v>
      </c>
      <c r="I38" s="9">
        <v>0</v>
      </c>
      <c r="J38" s="26">
        <v>1.652625</v>
      </c>
      <c r="K38" s="4">
        <v>1.7517825</v>
      </c>
      <c r="L38" s="26">
        <v>1.6856774999999999</v>
      </c>
    </row>
    <row r="39" spans="1:13">
      <c r="A39" s="7" t="s">
        <v>193</v>
      </c>
      <c r="B39" s="6" t="s">
        <v>192</v>
      </c>
      <c r="C39" s="14">
        <v>0</v>
      </c>
      <c r="D39" s="14">
        <v>93</v>
      </c>
      <c r="E39" s="22">
        <v>160</v>
      </c>
      <c r="F39" s="14">
        <v>160</v>
      </c>
      <c r="G39" s="5" t="s">
        <v>190</v>
      </c>
      <c r="H39" s="13">
        <v>3.39E-2</v>
      </c>
      <c r="I39" s="9">
        <v>0</v>
      </c>
      <c r="J39" s="26">
        <v>3.0738824999999999</v>
      </c>
      <c r="K39" s="4">
        <v>5.2883999999999993</v>
      </c>
      <c r="L39" s="26">
        <v>5.2883999999999993</v>
      </c>
    </row>
    <row r="40" spans="1:13">
      <c r="A40" s="17" t="s">
        <v>194</v>
      </c>
      <c r="B40" s="8" t="s">
        <v>192</v>
      </c>
      <c r="C40" s="14">
        <v>61</v>
      </c>
      <c r="D40" s="14">
        <v>170</v>
      </c>
      <c r="E40" s="22">
        <v>110</v>
      </c>
      <c r="F40" s="14">
        <v>43</v>
      </c>
      <c r="G40" s="5" t="s">
        <v>190</v>
      </c>
      <c r="H40" s="13">
        <v>3.39E-2</v>
      </c>
      <c r="I40" s="9">
        <v>2.0162024999999999</v>
      </c>
      <c r="J40" s="26">
        <v>5.6189249999999999</v>
      </c>
      <c r="K40" s="4">
        <v>3.6357750000000002</v>
      </c>
      <c r="L40" s="26">
        <v>1.4212575000000001</v>
      </c>
    </row>
    <row r="41" spans="1:13">
      <c r="A41" s="7" t="s">
        <v>195</v>
      </c>
      <c r="B41" s="6" t="s">
        <v>192</v>
      </c>
      <c r="C41" s="14">
        <v>0</v>
      </c>
      <c r="D41" s="14">
        <v>6</v>
      </c>
      <c r="E41" s="22">
        <v>10</v>
      </c>
      <c r="F41" s="14">
        <v>10</v>
      </c>
      <c r="G41" s="5" t="s">
        <v>190</v>
      </c>
      <c r="H41" s="13">
        <v>3.39E-2</v>
      </c>
      <c r="I41" s="9">
        <v>0</v>
      </c>
      <c r="J41" s="26">
        <v>0.19831499999999999</v>
      </c>
      <c r="K41" s="4">
        <v>0.33052499999999996</v>
      </c>
      <c r="L41" s="26">
        <v>0.33052499999999996</v>
      </c>
    </row>
    <row r="42" spans="1:13">
      <c r="A42" s="7" t="s">
        <v>196</v>
      </c>
      <c r="B42" s="6" t="s">
        <v>192</v>
      </c>
      <c r="C42" s="14">
        <v>3.5</v>
      </c>
      <c r="D42" s="14">
        <v>67.5</v>
      </c>
      <c r="E42" s="22">
        <v>202.5</v>
      </c>
      <c r="F42" s="14">
        <v>285</v>
      </c>
      <c r="G42" s="5" t="s">
        <v>190</v>
      </c>
      <c r="H42" s="13">
        <v>3.39E-2</v>
      </c>
      <c r="I42" s="9">
        <v>0.11568375</v>
      </c>
      <c r="J42" s="26">
        <v>2.23104375</v>
      </c>
      <c r="K42" s="4">
        <v>6.6931312499999995</v>
      </c>
      <c r="L42" s="26">
        <v>9.4199625000000005</v>
      </c>
    </row>
    <row r="43" spans="1:13">
      <c r="A43" s="7" t="s">
        <v>197</v>
      </c>
      <c r="B43" s="6" t="s">
        <v>192</v>
      </c>
      <c r="C43" s="14">
        <v>5</v>
      </c>
      <c r="D43" s="14">
        <v>3</v>
      </c>
      <c r="E43" s="22">
        <v>3</v>
      </c>
      <c r="F43" s="14">
        <v>3</v>
      </c>
      <c r="G43" s="5" t="s">
        <v>190</v>
      </c>
      <c r="H43" s="13">
        <v>3.39E-2</v>
      </c>
      <c r="I43" s="9">
        <v>0.16526249999999998</v>
      </c>
      <c r="J43" s="26">
        <v>9.9157499999999996E-2</v>
      </c>
      <c r="K43" s="4">
        <v>9.9157499999999996E-2</v>
      </c>
      <c r="L43" s="26">
        <v>9.9157499999999996E-2</v>
      </c>
    </row>
    <row r="44" spans="1:13">
      <c r="A44" s="7" t="s">
        <v>198</v>
      </c>
      <c r="B44" s="6" t="s">
        <v>192</v>
      </c>
      <c r="C44" s="14">
        <v>9.4</v>
      </c>
      <c r="D44" s="14">
        <v>20.100000000000001</v>
      </c>
      <c r="E44" s="22">
        <v>21.5</v>
      </c>
      <c r="F44" s="14">
        <v>18.5</v>
      </c>
      <c r="G44" s="5" t="s">
        <v>190</v>
      </c>
      <c r="H44" s="13">
        <v>3.39E-2</v>
      </c>
      <c r="I44" s="9">
        <v>0.31069350000000001</v>
      </c>
      <c r="J44" s="26">
        <v>0.66435525000000006</v>
      </c>
      <c r="K44" s="4">
        <v>0.71062875000000003</v>
      </c>
      <c r="L44" s="26">
        <v>0.61147125000000002</v>
      </c>
    </row>
    <row r="46" spans="1:13">
      <c r="A46" s="15" t="s">
        <v>199</v>
      </c>
      <c r="B46" s="11" t="s">
        <v>190</v>
      </c>
      <c r="C46" s="14" t="s">
        <v>190</v>
      </c>
      <c r="D46" s="16">
        <v>19.100000000000001</v>
      </c>
      <c r="E46" s="21">
        <v>73.3</v>
      </c>
      <c r="F46" s="16">
        <v>117.5</v>
      </c>
      <c r="G46" s="5" t="s">
        <v>190</v>
      </c>
      <c r="H46" s="30" t="s">
        <v>190</v>
      </c>
      <c r="I46" s="16" t="s">
        <v>190</v>
      </c>
      <c r="J46" s="27">
        <v>0.62944049999999996</v>
      </c>
      <c r="K46" s="3">
        <v>2.4156014999999997</v>
      </c>
      <c r="L46" s="27">
        <v>3.8722124999999994</v>
      </c>
    </row>
    <row r="47" spans="1:13">
      <c r="A47" s="19" t="s">
        <v>200</v>
      </c>
      <c r="B47" s="8" t="s">
        <v>192</v>
      </c>
      <c r="C47" s="14" t="s">
        <v>190</v>
      </c>
      <c r="D47" s="14">
        <v>0</v>
      </c>
      <c r="E47" s="22">
        <v>50</v>
      </c>
      <c r="F47" s="14">
        <v>96.2</v>
      </c>
      <c r="G47" s="5" t="s">
        <v>190</v>
      </c>
      <c r="H47" s="29">
        <v>3.3799999999999997E-2</v>
      </c>
      <c r="I47" s="14" t="s">
        <v>190</v>
      </c>
      <c r="J47" s="28">
        <v>0</v>
      </c>
      <c r="K47" s="4">
        <v>1.6477499999999998</v>
      </c>
      <c r="L47" s="28">
        <v>3.1702709999999996</v>
      </c>
    </row>
    <row r="48" spans="1:13">
      <c r="A48" s="19" t="s">
        <v>201</v>
      </c>
      <c r="B48" s="8" t="s">
        <v>192</v>
      </c>
      <c r="C48" s="14" t="s">
        <v>190</v>
      </c>
      <c r="D48" s="14">
        <v>16</v>
      </c>
      <c r="E48" s="22">
        <v>17</v>
      </c>
      <c r="F48" s="14">
        <v>18</v>
      </c>
      <c r="G48" s="5" t="s">
        <v>190</v>
      </c>
      <c r="H48" s="29">
        <v>3.3799999999999997E-2</v>
      </c>
      <c r="I48" s="14" t="s">
        <v>190</v>
      </c>
      <c r="J48" s="28">
        <v>0.52727999999999997</v>
      </c>
      <c r="K48" s="4">
        <v>0.56023500000000004</v>
      </c>
      <c r="L48" s="28">
        <v>0.59318999999999988</v>
      </c>
    </row>
    <row r="49" spans="1:12" ht="26.25">
      <c r="A49" s="19" t="s">
        <v>202</v>
      </c>
      <c r="B49" s="8" t="s">
        <v>192</v>
      </c>
      <c r="C49" s="14" t="s">
        <v>190</v>
      </c>
      <c r="D49" s="14">
        <v>0</v>
      </c>
      <c r="E49" s="22">
        <v>2.2000000000000002</v>
      </c>
      <c r="F49" s="14">
        <v>3.3</v>
      </c>
      <c r="G49" s="5" t="s">
        <v>190</v>
      </c>
      <c r="H49" s="29">
        <v>3.3799999999999997E-2</v>
      </c>
      <c r="I49" s="14" t="s">
        <v>190</v>
      </c>
      <c r="J49" s="28">
        <v>0</v>
      </c>
      <c r="K49" s="4">
        <v>7.2500999999999996E-2</v>
      </c>
      <c r="L49" s="28">
        <v>0.10875149999999999</v>
      </c>
    </row>
    <row r="50" spans="1:12">
      <c r="A50" s="19" t="s">
        <v>203</v>
      </c>
      <c r="B50" s="8" t="s">
        <v>192</v>
      </c>
      <c r="C50" s="14" t="s">
        <v>190</v>
      </c>
      <c r="D50" s="14">
        <v>2.1</v>
      </c>
      <c r="E50" s="22">
        <v>3.1</v>
      </c>
      <c r="F50" s="14">
        <v>0</v>
      </c>
      <c r="G50" s="5" t="s">
        <v>190</v>
      </c>
      <c r="H50" s="29">
        <v>3.3799999999999997E-2</v>
      </c>
      <c r="I50" s="14" t="s">
        <v>190</v>
      </c>
      <c r="J50" s="28">
        <v>6.9205500000000003E-2</v>
      </c>
      <c r="K50" s="4">
        <v>0.1021605</v>
      </c>
      <c r="L50" s="28">
        <v>0</v>
      </c>
    </row>
    <row r="51" spans="1:12">
      <c r="A51" s="19" t="s">
        <v>204</v>
      </c>
      <c r="B51" s="8" t="s">
        <v>192</v>
      </c>
      <c r="C51" s="14" t="s">
        <v>190</v>
      </c>
      <c r="D51" s="14">
        <v>1</v>
      </c>
      <c r="E51" s="22">
        <v>1</v>
      </c>
      <c r="F51" s="14">
        <v>0</v>
      </c>
      <c r="G51" s="5" t="s">
        <v>190</v>
      </c>
      <c r="H51" s="29">
        <v>3.3799999999999997E-2</v>
      </c>
      <c r="I51" s="14" t="s">
        <v>190</v>
      </c>
      <c r="J51" s="28">
        <v>3.2954999999999998E-2</v>
      </c>
      <c r="K51" s="4">
        <v>3.2954999999999998E-2</v>
      </c>
      <c r="L51" s="28">
        <v>0</v>
      </c>
    </row>
    <row r="52" spans="1:12">
      <c r="E52" s="22"/>
    </row>
    <row r="53" spans="1:12">
      <c r="E53" s="2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Label xmlns="06959833-a9eb-4024-8df1-9ee2adda46fa">Corp PPP Review</Retention_x0020_Label>
    <TaxCatchAll xmlns="06959833-a9eb-4024-8df1-9ee2adda46fa">
      <Value>2</Value>
    </TaxCatchAll>
    <m975189f4ba442ecbf67d4147307b177 xmlns="06959833-a9eb-4024-8df1-9ee2adda46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187d4fbf-9a99-47a0-a04d-6cb7c74bd06e</TermId>
        </TermInfo>
      </Terms>
    </m975189f4ba442ecbf67d4147307b177>
    <Date_x0020_Closed xmlns="06959833-a9eb-4024-8df1-9ee2adda46fa" xsi:nil="true"/>
    <Date_x0020_Opened xmlns="06959833-a9eb-4024-8df1-9ee2adda46fa">2022-05-04T11:49:55+00:00</Date_x0020_Opened>
    <Descriptor xmlns="06959833-a9eb-4024-8df1-9ee2adda46fa" xsi:nil="true"/>
    <Security_x0020_Classification xmlns="06959833-a9eb-4024-8df1-9ee2adda46fa">OFFICIAL</Security_x0020_Classification>
    <Government_x0020_Body xmlns="06959833-a9eb-4024-8df1-9ee2adda46fa">BEIS</Government_x0020_Body>
    <LegacyData xmlns="06959833-a9eb-4024-8df1-9ee2adda46fa" xsi:nil="true"/>
    <_dlc_DocId xmlns="06959833-a9eb-4024-8df1-9ee2adda46fa">SWZPRMMJRWEV-307898863-732</_dlc_DocId>
    <_dlc_DocIdUrl xmlns="06959833-a9eb-4024-8df1-9ee2adda46fa">
      <Url>https://beisgov.sharepoint.com/sites/finance-223/_layouts/15/DocIdRedir.aspx?ID=SWZPRMMJRWEV-307898863-732</Url>
      <Description>SWZPRMMJRWEV-307898863-732</Description>
    </_dlc_DocIdUrl>
    <SharedWithUsers xmlns="06959833-a9eb-4024-8df1-9ee2adda46fa">
      <UserInfo>
        <DisplayName>Poole, Charlie (Finance)</DisplayName>
        <AccountId>43</AccountId>
        <AccountType/>
      </UserInfo>
      <UserInfo>
        <DisplayName>Wood, Alex (Finance)</DisplayName>
        <AccountId>172</AccountId>
        <AccountType/>
      </UserInfo>
      <UserInfo>
        <DisplayName>Kadir,Farhan (Finance)</DisplayName>
        <AccountId>122</AccountId>
        <AccountType/>
      </UserInfo>
      <UserInfo>
        <DisplayName>Mehta, Bhakti (Finance)</DisplayName>
        <AccountId>41</AccountId>
        <AccountType/>
      </UserInfo>
      <UserInfo>
        <DisplayName>Collins4, John (Finance)</DisplayName>
        <AccountId>8522</AccountId>
        <AccountType/>
      </UserInfo>
      <UserInfo>
        <DisplayName>Milne, Sarah (Finance)</DisplayName>
        <AccountId>132</AccountId>
        <AccountType/>
      </UserInfo>
      <UserInfo>
        <DisplayName>Schams, Milla (Finance)</DisplayName>
        <AccountId>8688</AccountId>
        <AccountType/>
      </UserInfo>
      <UserInfo>
        <DisplayName>Fleming, Richard (Finance)</DisplayName>
        <AccountId>101</AccountId>
        <AccountType/>
      </UserInfo>
      <UserInfo>
        <DisplayName>Lowe, Gemma (Finance)</DisplayName>
        <AccountId>3823</AccountId>
        <AccountType/>
      </UserInfo>
      <UserInfo>
        <DisplayName>Wilson, Jo (Finance)</DisplayName>
        <AccountId>52</AccountId>
        <AccountType/>
      </UserInfo>
      <UserInfo>
        <DisplayName>Cox, Ivan (Finance)</DisplayName>
        <AccountId>96</AccountId>
        <AccountType/>
      </UserInfo>
      <UserInfo>
        <DisplayName>Begum, Joely (Finance)</DisplayName>
        <AccountId>82</AccountId>
        <AccountType/>
      </UserInfo>
      <UserInfo>
        <DisplayName>Banks, Catherine (Finance)</DisplayName>
        <AccountId>66</AccountId>
        <AccountType/>
      </UserInfo>
      <UserInfo>
        <DisplayName>Beard, Yann (Finance)</DisplayName>
        <AccountId>69</AccountId>
        <AccountType/>
      </UserInfo>
      <UserInfo>
        <DisplayName>Humberstone, Kim (Finance)</DisplayName>
        <AccountId>112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3A2B68A21BBA478F4ED9C08BE43F33" ma:contentTypeVersion="8" ma:contentTypeDescription="Create a new document." ma:contentTypeScope="" ma:versionID="20ecab1c6a111c49b3fa733897da520a">
  <xsd:schema xmlns:xsd="http://www.w3.org/2001/XMLSchema" xmlns:xs="http://www.w3.org/2001/XMLSchema" xmlns:p="http://schemas.microsoft.com/office/2006/metadata/properties" xmlns:ns2="06959833-a9eb-4024-8df1-9ee2adda46fa" xmlns:ns3="3368a0a5-aea1-4f6d-8bf9-8185a6c8c2e7" targetNamespace="http://schemas.microsoft.com/office/2006/metadata/properties" ma:root="true" ma:fieldsID="3c40ee6824689f1818ca559cbae939a5" ns2:_="" ns3:_="">
    <xsd:import namespace="06959833-a9eb-4024-8df1-9ee2adda46fa"/>
    <xsd:import namespace="3368a0a5-aea1-4f6d-8bf9-8185a6c8c2e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ecurity_x0020_Classification" minOccurs="0"/>
                <xsd:element ref="ns2:Descriptor" minOccurs="0"/>
                <xsd:element ref="ns2:m975189f4ba442ecbf67d4147307b177" minOccurs="0"/>
                <xsd:element ref="ns2:TaxCatchAll" minOccurs="0"/>
                <xsd:element ref="ns2:TaxCatchAllLabel" minOccurs="0"/>
                <xsd:element ref="ns2:Government_x0020_Body" minOccurs="0"/>
                <xsd:element ref="ns2:Date_x0020_Opened" minOccurs="0"/>
                <xsd:element ref="ns2:Date_x0020_Closed" minOccurs="0"/>
                <xsd:element ref="ns2:Retention_x0020_Label" minOccurs="0"/>
                <xsd:element ref="ns2:LegacyData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59833-a9eb-4024-8df1-9ee2adda46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ecurity_x0020_Classification" ma:index="11" nillable="true" ma:displayName="Security Classification" ma:default="OFFICIAL" ma:format="Dropdown" ma:indexed="true" ma:internalName="Security_x0020_Classification" ma:readOnly="false">
      <xsd:simpleType>
        <xsd:restriction base="dms:Choice">
          <xsd:enumeration value="OFFICIAL"/>
          <xsd:enumeration value="OFFICIAL - SENSITIVE"/>
        </xsd:restriction>
      </xsd:simpleType>
    </xsd:element>
    <xsd:element name="Descriptor" ma:index="12" nillable="true" ma:displayName="Descriptor" ma:format="Dropdown" ma:indexed="true" ma:internalName="Descriptor" ma:readOnly="false">
      <xsd:simpleType>
        <xsd:restriction base="dms:Choice">
          <xsd:enumeration value="COMMERCIAL"/>
          <xsd:enumeration value="PERSONAL"/>
          <xsd:enumeration value="LOCSEN"/>
        </xsd:restriction>
      </xsd:simpleType>
    </xsd:element>
    <xsd:element name="m975189f4ba442ecbf67d4147307b177" ma:index="13" nillable="true" ma:taxonomy="true" ma:internalName="m975189f4ba442ecbf67d4147307b177" ma:taxonomyFieldName="Business_x0020_Unit" ma:displayName="Business Unit" ma:readOnly="false" ma:default="2;#Finance|187d4fbf-9a99-47a0-a04d-6cb7c74bd06e" ma:fieldId="{6975189f-4ba4-42ec-bf67-d4147307b177}" ma:sspId="9b0aeba9-2bce-41c2-8545-5d12d676a674" ma:termSetId="6f71e40e-3a2e-4baf-91d9-2069eb3545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52ec5011-e46e-4dbc-bf64-e387ef34de7d}" ma:internalName="TaxCatchAll" ma:showField="CatchAllData" ma:web="06959833-a9eb-4024-8df1-9ee2adda46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52ec5011-e46e-4dbc-bf64-e387ef34de7d}" ma:internalName="TaxCatchAllLabel" ma:readOnly="true" ma:showField="CatchAllDataLabel" ma:web="06959833-a9eb-4024-8df1-9ee2adda46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overnment_x0020_Body" ma:index="17" nillable="true" ma:displayName="Government Body" ma:default="BEIS" ma:internalName="Government_x0020_Body" ma:readOnly="false">
      <xsd:simpleType>
        <xsd:restriction base="dms:Text">
          <xsd:maxLength value="255"/>
        </xsd:restriction>
      </xsd:simpleType>
    </xsd:element>
    <xsd:element name="Date_x0020_Opened" ma:index="18" nillable="true" ma:displayName="Date Opened" ma:default="[today]" ma:format="DateOnly" ma:internalName="Date_x0020_Opened" ma:readOnly="false">
      <xsd:simpleType>
        <xsd:restriction base="dms:DateTime"/>
      </xsd:simpleType>
    </xsd:element>
    <xsd:element name="Date_x0020_Closed" ma:index="19" nillable="true" ma:displayName="Date Closed" ma:format="DateOnly" ma:internalName="Date_x0020_Closed" ma:readOnly="false">
      <xsd:simpleType>
        <xsd:restriction base="dms:DateTime"/>
      </xsd:simpleType>
    </xsd:element>
    <xsd:element name="Retention_x0020_Label" ma:index="20" nillable="true" ma:displayName="Retention Label" ma:default="Corp PPP Review" ma:internalName="Retention_x0020_Label" ma:readOnly="false">
      <xsd:simpleType>
        <xsd:restriction base="dms:Text">
          <xsd:maxLength value="255"/>
        </xsd:restriction>
      </xsd:simpleType>
    </xsd:element>
    <xsd:element name="LegacyData" ma:index="21" nillable="true" ma:displayName="Legacy Data" ma:internalName="LegacyData" ma:readOnly="false">
      <xsd:simpleType>
        <xsd:restriction base="dms:Note"/>
      </xsd:simple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8a0a5-aea1-4f6d-8bf9-8185a6c8c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CA029B-CF1E-4255-80B9-BD3D3B97B4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97C77E-29E1-4702-82BE-41F70CB65C62}">
  <ds:schemaRefs>
    <ds:schemaRef ds:uri="06959833-a9eb-4024-8df1-9ee2adda46fa"/>
    <ds:schemaRef ds:uri="http://purl.org/dc/terms/"/>
    <ds:schemaRef ds:uri="3368a0a5-aea1-4f6d-8bf9-8185a6c8c2e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A64FBF-C237-46F6-878C-88B6D8E21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59833-a9eb-4024-8df1-9ee2adda46fa"/>
    <ds:schemaRef ds:uri="3368a0a5-aea1-4f6d-8bf9-8185a6c8c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7AD52-4883-4087-8AC3-841A22B5A0D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 Table A (i)</vt:lpstr>
      <vt:lpstr>Table A (ii)</vt:lpstr>
      <vt:lpstr>Table B</vt:lpstr>
      <vt:lpstr>Sheet2</vt:lpstr>
      <vt:lpstr>Sheet3</vt:lpstr>
      <vt:lpstr>' Table A (i)'!Print_Area</vt:lpstr>
      <vt:lpstr>'Table A (ii)'!Print_Area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HONEYSETT, Larry</dc:creator>
  <cp:keywords/>
  <dc:description/>
  <cp:lastModifiedBy>Cox, Ivan (Corporate Services - Finance)</cp:lastModifiedBy>
  <cp:revision/>
  <dcterms:created xsi:type="dcterms:W3CDTF">2018-08-16T09:16:02Z</dcterms:created>
  <dcterms:modified xsi:type="dcterms:W3CDTF">2022-10-18T16:35:14Z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2020-04-06T17:25:21Z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4e2074cc-9321-4373-b85f-0000d79c853f</vt:lpwstr>
  </property>
  <property fmtid="{D5CDD505-2E9C-101B-9397-08002B2CF9AE}" pid="8" name="MSIP_Label_ba62f585-b40f-4ab9-bafe-39150f03d124_ContentBits">
    <vt:lpwstr>0</vt:lpwstr>
  </property>
  <property fmtid="{D5CDD505-2E9C-101B-9397-08002B2CF9AE}" pid="9" name="ContentTypeId">
    <vt:lpwstr>0x010100413A2B68A21BBA478F4ED9C08BE43F33</vt:lpwstr>
  </property>
  <property fmtid="{D5CDD505-2E9C-101B-9397-08002B2CF9AE}" pid="10" name="Business Unit">
    <vt:lpwstr>2;#Finance|187d4fbf-9a99-47a0-a04d-6cb7c74bd06e</vt:lpwstr>
  </property>
  <property fmtid="{D5CDD505-2E9C-101B-9397-08002B2CF9AE}" pid="11" name="_dlc_DocIdItemGuid">
    <vt:lpwstr>242c545d-eec8-4ce1-8011-17be862dd3c7</vt:lpwstr>
  </property>
</Properties>
</file>