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customProperty3.bin" ContentType="application/vnd.openxmlformats-officedocument.spreadsheetml.customProperty"/>
  <Override PartName="/xl/customProperty4.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mhclg.sharepoint.com/sites/BudgetControlTeam/Shared Documents/General/Estimates/1.0) Main Estimates/2022-23/Explanatory Memorandum/"/>
    </mc:Choice>
  </mc:AlternateContent>
  <xr:revisionPtr revIDLastSave="0" documentId="8_{82114360-08BD-48DC-813C-64120DD9280E}" xr6:coauthVersionLast="47" xr6:coauthVersionMax="47" xr10:uidLastSave="{00000000-0000-0000-0000-000000000000}"/>
  <bookViews>
    <workbookView xWindow="1620" yWindow="-16320" windowWidth="29040" windowHeight="15840" xr2:uid="{9ACE9018-9CB9-42CF-A7A1-0DFBD770B76A}"/>
  </bookViews>
  <sheets>
    <sheet name="Table B  " sheetId="12" r:id="rId1"/>
    <sheet name="Mains Control Totals" sheetId="13" r:id="rId2"/>
    <sheet name="Table B Supps " sheetId="9" r:id="rId3"/>
    <sheet name="Supps Control Totals" sheetId="10" r:id="rId4"/>
  </sheets>
  <externalReferences>
    <externalReference r:id="rId5"/>
    <externalReference r:id="rId6"/>
    <externalReference r:id="rId7"/>
    <externalReference r:id="rId8"/>
    <externalReference r:id="rId9"/>
    <externalReference r:id="rId10"/>
  </externalReferences>
  <definedNames>
    <definedName name="_msoanchor_4" localSheetId="1">#REF!</definedName>
    <definedName name="_msoanchor_4">#REF!</definedName>
    <definedName name="AID">[1]Lists!$B$2:$B$5</definedName>
    <definedName name="Apr_16">[2]Master!#REF!</definedName>
    <definedName name="CDELFTJANFO">'[3]CDEL FT - Jan FO'!$G$12:$I$42</definedName>
    <definedName name="CDELFTSEPFO">'[3]CDEL FT - Sept FO'!$F$4:$H$38</definedName>
    <definedName name="CDELJANFO">'[3]CDEL Grant - Jan FO'!$G$12:$I$127</definedName>
    <definedName name="CDELSEPTFO">'[3]CDEL Grant - Sept FO'!$F$8:$H$113</definedName>
    <definedName name="Cities">[1]Lists!$B$6:$B$8</definedName>
    <definedName name="DCLG">'[4]Headcount Delegations'!$B$29:$Q$29</definedName>
    <definedName name="DEMANDBUDGET">'[3]Danny - Demand led info'!$A$2:$C$18</definedName>
    <definedName name="DEMANDLED">'[3]Demand led programmes'!$G$7:$I$23</definedName>
    <definedName name="DGPACK">'[3]Challenge Pack - RDEL'!$G$5:$N$241</definedName>
    <definedName name="DGPACKCDEL">'[3]CDEL - Budgets '!$G$5:$I$195</definedName>
    <definedName name="DGPACKFT">'[3]CDEL FT - Budgets'!$D$4:$L$37</definedName>
    <definedName name="Dir">[5]LOOKUP!$D:$E</definedName>
    <definedName name="Dropdown">[2]Sheet5!$A$1:$A$3</definedName>
    <definedName name="DropdownRAG">[2]Sheet5!$C$1:$C$3</definedName>
    <definedName name="dsfsed">'[1]% reductions'!#REF!</definedName>
    <definedName name="ERDF">[1]Lists!$B$9:$B$15</definedName>
    <definedName name="Finance">[1]Lists!$B$16:$B$27</definedName>
    <definedName name="Grade">[5]LOOKUP!$A:$B</definedName>
    <definedName name="Housing">[1]Lists!$B$38:$B$51</definedName>
    <definedName name="Housing_Supply">[1]Lists!$B$55:$B$59</definedName>
    <definedName name="HousingStandards">[1]Lists!$B$38:$B$46</definedName>
    <definedName name="HousingSupply">[1]Lists!$B$47:$B$51</definedName>
    <definedName name="HS_Planning">[1]Lists!$B$38:$B$54</definedName>
    <definedName name="ICR">[1]Lists!$B$52:$B$56</definedName>
    <definedName name="IRC">[1]Lists!$B$60:$B$64</definedName>
    <definedName name="JANFO">'[3]RDEL - Jan FO'!$H$9:$I$247</definedName>
    <definedName name="Leaver">[6]VLOOKUP!$A:$E</definedName>
    <definedName name="LEGALCOMMITMENT">'[3]Danny - RDEL info'!$G$9:$L$199</definedName>
    <definedName name="LG">[1]Lists!$B$65:$B$81</definedName>
    <definedName name="LGFinance">[1]Lists!$B$57:$B$66</definedName>
    <definedName name="LGPolicy">[1]Lists!$B$67:$B$81</definedName>
    <definedName name="LLT">'[4]Headcount Delegations'!$C$21:$Q$21</definedName>
    <definedName name="Localism">'[4]Headcount Delegations'!$C$4:$Q$10</definedName>
    <definedName name="Neighbourhoods">'[4]Headcount Delegations'!$C$12:$Q$17</definedName>
    <definedName name="NEWCHALL">'[3]Challenge Pack - RDEL'!$G$5:$H$245</definedName>
    <definedName name="Other">'[4]Headcount Delegations'!$B$28+'[4]Headcount Delegations'!$D$28:$Q$28:'[4]Headcount Delegations'!$Q$28</definedName>
    <definedName name="Planning">[1]Lists!$B$88:$B$95</definedName>
    <definedName name="_xlnm.Print_Area" localSheetId="0">'Table B  '!$A$1:$F$66</definedName>
    <definedName name="_xlnm.Print_Area" localSheetId="2">'Table B Supps '!$A$1:$F$109</definedName>
    <definedName name="RDEL">'[3]Danny - RDEL info'!$D$5:$AP$200</definedName>
    <definedName name="SCPO">[1]Lists!$B$96:$B$108</definedName>
    <definedName name="SEPFO">'[3]RDEL - Sept FO'!$G$9:$I$175</definedName>
    <definedName name="SPO">'[4]Headcount Delegations'!$C$23:$Q$26</definedName>
    <definedName name="Summary">'[1]% reductions'!#REF!</definedName>
    <definedName name="TRA">[5]LOOKUP!$J$1:$K$38</definedName>
    <definedName name="TroubledFamilies">[1]Lists!$B$109:$B$110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 i="12" l="1"/>
  <c r="E68" i="12" l="1"/>
  <c r="E25" i="12"/>
  <c r="F68" i="12" l="1"/>
  <c r="D68" i="12"/>
  <c r="C68" i="12"/>
  <c r="B68" i="12"/>
  <c r="C64" i="12"/>
  <c r="B64" i="12"/>
  <c r="C52" i="12"/>
  <c r="B52" i="12"/>
  <c r="F42" i="12"/>
  <c r="F41" i="12"/>
  <c r="F49" i="12"/>
  <c r="C40" i="12"/>
  <c r="D40" i="12" s="1"/>
  <c r="C41" i="12"/>
  <c r="D41" i="12" s="1"/>
  <c r="C42" i="12"/>
  <c r="D42" i="12" s="1"/>
  <c r="C43" i="12"/>
  <c r="D43" i="12" s="1"/>
  <c r="C44" i="12"/>
  <c r="D44" i="12" s="1"/>
  <c r="C45" i="12"/>
  <c r="D45" i="12" s="1"/>
  <c r="C46" i="12"/>
  <c r="C47" i="12"/>
  <c r="C48" i="12"/>
  <c r="C39" i="12"/>
  <c r="B37" i="12"/>
  <c r="D37" i="12" s="1"/>
  <c r="B38" i="12"/>
  <c r="D38" i="12" s="1"/>
  <c r="B39" i="12"/>
  <c r="B36" i="12"/>
  <c r="D52" i="12" l="1"/>
  <c r="D39" i="12"/>
  <c r="I25" i="13"/>
  <c r="I34" i="13" s="1"/>
  <c r="I39" i="13" s="1"/>
  <c r="I56" i="13" s="1"/>
  <c r="I81" i="13" s="1"/>
  <c r="I84" i="13" s="1"/>
  <c r="F20" i="12"/>
  <c r="F19" i="12"/>
  <c r="C20" i="12"/>
  <c r="D20" i="12" s="1"/>
  <c r="C21" i="12"/>
  <c r="D21" i="12" s="1"/>
  <c r="C19" i="12"/>
  <c r="D19" i="12" s="1"/>
  <c r="B18" i="12"/>
  <c r="D18" i="12" s="1"/>
  <c r="C6" i="12"/>
  <c r="B6" i="12"/>
  <c r="E101" i="13"/>
  <c r="F94" i="13"/>
  <c r="M93" i="13"/>
  <c r="L93" i="13"/>
  <c r="K93" i="13"/>
  <c r="J93" i="13"/>
  <c r="H93" i="13"/>
  <c r="G93" i="13"/>
  <c r="F93" i="13"/>
  <c r="E93" i="13"/>
  <c r="D93" i="13"/>
  <c r="C93" i="13"/>
  <c r="B93" i="13"/>
  <c r="M91" i="13"/>
  <c r="M94" i="13" s="1"/>
  <c r="J91" i="13"/>
  <c r="J94" i="13" s="1"/>
  <c r="F91" i="13"/>
  <c r="E91" i="13"/>
  <c r="E94" i="13" s="1"/>
  <c r="D91" i="13"/>
  <c r="D94" i="13" s="1"/>
  <c r="J90" i="13"/>
  <c r="K90" i="13" s="1"/>
  <c r="G90" i="13"/>
  <c r="E90" i="13"/>
  <c r="J89" i="13"/>
  <c r="K89" i="13" s="1"/>
  <c r="G89" i="13"/>
  <c r="E89" i="13"/>
  <c r="K88" i="13"/>
  <c r="G88" i="13"/>
  <c r="K87" i="13"/>
  <c r="E87" i="13"/>
  <c r="B87" i="13"/>
  <c r="G87" i="13" s="1"/>
  <c r="L81" i="13"/>
  <c r="H81" i="13"/>
  <c r="C81" i="13"/>
  <c r="O79" i="13"/>
  <c r="M79" i="13"/>
  <c r="L79" i="13"/>
  <c r="K79" i="13"/>
  <c r="J79" i="13"/>
  <c r="I79" i="13"/>
  <c r="H79" i="13"/>
  <c r="F79" i="13"/>
  <c r="E79" i="13"/>
  <c r="D79" i="13"/>
  <c r="C79" i="13"/>
  <c r="B79" i="13"/>
  <c r="G77" i="13"/>
  <c r="G79" i="13" s="1"/>
  <c r="O74" i="13"/>
  <c r="M74" i="13"/>
  <c r="J74" i="13"/>
  <c r="K74" i="13" s="1"/>
  <c r="I74" i="13"/>
  <c r="F74" i="13"/>
  <c r="E74" i="13"/>
  <c r="D74" i="13"/>
  <c r="B74" i="13"/>
  <c r="G74" i="13" s="1"/>
  <c r="F56" i="13"/>
  <c r="F81" i="13" s="1"/>
  <c r="M50" i="13"/>
  <c r="J50" i="13"/>
  <c r="I50" i="13"/>
  <c r="E50" i="13"/>
  <c r="B50" i="13"/>
  <c r="K49" i="13"/>
  <c r="G49" i="13"/>
  <c r="K48" i="13"/>
  <c r="G48" i="13"/>
  <c r="K47" i="13"/>
  <c r="G47" i="13"/>
  <c r="K46" i="13"/>
  <c r="G46" i="13"/>
  <c r="K45" i="13"/>
  <c r="G45" i="13"/>
  <c r="K44" i="13"/>
  <c r="G44" i="13"/>
  <c r="K43" i="13"/>
  <c r="G43" i="13"/>
  <c r="G50" i="13" s="1"/>
  <c r="G42" i="13"/>
  <c r="K41" i="13"/>
  <c r="K50" i="13" s="1"/>
  <c r="G41" i="13"/>
  <c r="O39" i="13"/>
  <c r="M39" i="13"/>
  <c r="F39" i="13"/>
  <c r="E39" i="13"/>
  <c r="D39" i="13"/>
  <c r="K38" i="13"/>
  <c r="G38" i="13"/>
  <c r="K37" i="13"/>
  <c r="G37" i="13"/>
  <c r="F34" i="13"/>
  <c r="E34" i="13"/>
  <c r="D34" i="13"/>
  <c r="K33" i="13"/>
  <c r="G33" i="13"/>
  <c r="G32" i="13"/>
  <c r="K31" i="13"/>
  <c r="G31" i="13"/>
  <c r="K30" i="13"/>
  <c r="G30" i="13"/>
  <c r="K29" i="13"/>
  <c r="G29" i="13"/>
  <c r="K28" i="13"/>
  <c r="E28" i="13"/>
  <c r="B28" i="13"/>
  <c r="B34" i="13" s="1"/>
  <c r="M25" i="13"/>
  <c r="M56" i="13" s="1"/>
  <c r="M81" i="13" s="1"/>
  <c r="K25" i="13"/>
  <c r="K34" i="13" s="1"/>
  <c r="K39" i="13" s="1"/>
  <c r="K56" i="13" s="1"/>
  <c r="K81" i="13" s="1"/>
  <c r="K84" i="13" s="1"/>
  <c r="F25" i="13"/>
  <c r="D25" i="13"/>
  <c r="D56" i="13" s="1"/>
  <c r="D81" i="13" s="1"/>
  <c r="B25" i="13"/>
  <c r="K24" i="13"/>
  <c r="G24" i="13"/>
  <c r="J23" i="13"/>
  <c r="J25" i="13" s="1"/>
  <c r="I23" i="13"/>
  <c r="G23" i="13"/>
  <c r="I22" i="13"/>
  <c r="G22" i="13"/>
  <c r="E22" i="13"/>
  <c r="E25" i="13" s="1"/>
  <c r="B22" i="13"/>
  <c r="G21" i="13"/>
  <c r="G20" i="13"/>
  <c r="G17" i="13"/>
  <c r="G16" i="13"/>
  <c r="G15" i="13"/>
  <c r="G14" i="13"/>
  <c r="G13" i="13"/>
  <c r="G12" i="13"/>
  <c r="G11" i="13"/>
  <c r="G10" i="13"/>
  <c r="G9" i="13"/>
  <c r="G8" i="13"/>
  <c r="G6" i="13"/>
  <c r="D6" i="12" l="1"/>
  <c r="F6" i="12"/>
  <c r="Q32" i="13"/>
  <c r="B39" i="13"/>
  <c r="E95" i="13" s="1"/>
  <c r="E56" i="13"/>
  <c r="E81" i="13" s="1"/>
  <c r="E97" i="13" s="1"/>
  <c r="G25" i="13"/>
  <c r="G56" i="13" s="1"/>
  <c r="G81" i="13" s="1"/>
  <c r="B56" i="13"/>
  <c r="B81" i="13" s="1"/>
  <c r="J34" i="13"/>
  <c r="J39" i="13" s="1"/>
  <c r="J56" i="13"/>
  <c r="J81" i="13" s="1"/>
  <c r="J84" i="13" s="1"/>
  <c r="K91" i="13"/>
  <c r="K94" i="13" s="1"/>
  <c r="G28" i="13"/>
  <c r="G34" i="13" s="1"/>
  <c r="G39" i="13" s="1"/>
  <c r="B91" i="13"/>
  <c r="K23" i="13"/>
  <c r="G91" i="13" l="1"/>
  <c r="G94" i="13" s="1"/>
  <c r="B94" i="13"/>
  <c r="D64" i="12" l="1"/>
  <c r="D48" i="12"/>
  <c r="D36" i="12"/>
  <c r="F8" i="12"/>
  <c r="C8" i="12"/>
  <c r="C66" i="12" s="1"/>
  <c r="B8" i="12"/>
  <c r="B66" i="12" s="1"/>
  <c r="D8" i="12"/>
  <c r="F66" i="12" l="1"/>
  <c r="F70" i="12" s="1"/>
  <c r="D47" i="12"/>
  <c r="D46" i="12"/>
  <c r="D66" i="12" s="1"/>
  <c r="D49" i="12"/>
  <c r="B70" i="12"/>
  <c r="C70" i="12"/>
  <c r="D70" i="12" l="1"/>
  <c r="B89" i="9"/>
  <c r="D89" i="9" s="1"/>
  <c r="B93" i="9"/>
  <c r="C93" i="9"/>
  <c r="B94" i="9"/>
  <c r="C94" i="9"/>
  <c r="B95" i="9"/>
  <c r="C95" i="9"/>
  <c r="C92" i="9"/>
  <c r="B92" i="9"/>
  <c r="F27" i="9"/>
  <c r="F28" i="9"/>
  <c r="F29" i="9"/>
  <c r="F30" i="9"/>
  <c r="F26" i="9"/>
  <c r="C27" i="9"/>
  <c r="C28" i="9"/>
  <c r="C29" i="9"/>
  <c r="C30" i="9"/>
  <c r="C26" i="9"/>
  <c r="B27" i="9"/>
  <c r="B28" i="9"/>
  <c r="B29" i="9"/>
  <c r="B30" i="9"/>
  <c r="B26" i="9"/>
  <c r="D26" i="9" s="1"/>
  <c r="C21" i="9"/>
  <c r="D21" i="9" s="1"/>
  <c r="B72" i="9"/>
  <c r="C72" i="9"/>
  <c r="F72" i="9"/>
  <c r="B73" i="9"/>
  <c r="C73" i="9"/>
  <c r="F73" i="9"/>
  <c r="B74" i="9"/>
  <c r="C74" i="9"/>
  <c r="F74" i="9"/>
  <c r="B75" i="9"/>
  <c r="C75" i="9"/>
  <c r="D75" i="9" s="1"/>
  <c r="F75" i="9"/>
  <c r="B76" i="9"/>
  <c r="C76" i="9"/>
  <c r="F76" i="9"/>
  <c r="B77" i="9"/>
  <c r="C77" i="9"/>
  <c r="F77" i="9"/>
  <c r="B78" i="9"/>
  <c r="C78" i="9"/>
  <c r="F78" i="9"/>
  <c r="B79" i="9"/>
  <c r="C79" i="9"/>
  <c r="F79" i="9"/>
  <c r="B80" i="9"/>
  <c r="C80" i="9"/>
  <c r="F80" i="9"/>
  <c r="B81" i="9"/>
  <c r="C81" i="9"/>
  <c r="F81" i="9"/>
  <c r="B82" i="9"/>
  <c r="C82" i="9"/>
  <c r="F82" i="9"/>
  <c r="B83" i="9"/>
  <c r="C83" i="9"/>
  <c r="F83" i="9"/>
  <c r="B84" i="9"/>
  <c r="C84" i="9"/>
  <c r="F84" i="9"/>
  <c r="B85" i="9"/>
  <c r="C85" i="9"/>
  <c r="F85" i="9"/>
  <c r="B86" i="9"/>
  <c r="C86" i="9"/>
  <c r="F86" i="9"/>
  <c r="B87" i="9"/>
  <c r="C87" i="9"/>
  <c r="F87" i="9"/>
  <c r="B88" i="9"/>
  <c r="C88" i="9"/>
  <c r="F88" i="9"/>
  <c r="F71" i="9"/>
  <c r="C71" i="9"/>
  <c r="B71" i="9"/>
  <c r="F98" i="9"/>
  <c r="F56" i="9"/>
  <c r="F55" i="9"/>
  <c r="F111" i="9"/>
  <c r="C111" i="9"/>
  <c r="B111" i="9"/>
  <c r="L155" i="10"/>
  <c r="H155" i="10"/>
  <c r="C155" i="10"/>
  <c r="M153" i="10"/>
  <c r="F153" i="10"/>
  <c r="D153" i="10"/>
  <c r="J152" i="10"/>
  <c r="E152" i="10"/>
  <c r="G152" i="10" s="1"/>
  <c r="K151" i="10"/>
  <c r="J151" i="10"/>
  <c r="J153" i="10" s="1"/>
  <c r="I151" i="10"/>
  <c r="G151" i="10"/>
  <c r="E151" i="10"/>
  <c r="K150" i="10"/>
  <c r="G150" i="10"/>
  <c r="K149" i="10"/>
  <c r="E149" i="10"/>
  <c r="E153" i="10" s="1"/>
  <c r="B149" i="10"/>
  <c r="B153" i="10" s="1"/>
  <c r="J144" i="10"/>
  <c r="F137" i="10"/>
  <c r="E137" i="10"/>
  <c r="D137" i="10"/>
  <c r="B137" i="10"/>
  <c r="G136" i="10"/>
  <c r="G135" i="10"/>
  <c r="G134" i="10"/>
  <c r="G133" i="10"/>
  <c r="G132" i="10"/>
  <c r="G137" i="10" s="1"/>
  <c r="G131" i="10"/>
  <c r="G130" i="10"/>
  <c r="M129" i="10"/>
  <c r="J129" i="10"/>
  <c r="I129" i="10"/>
  <c r="G129" i="10"/>
  <c r="F129" i="10"/>
  <c r="E129" i="10"/>
  <c r="D129" i="10"/>
  <c r="B129" i="10"/>
  <c r="K128" i="10"/>
  <c r="K129" i="10" s="1"/>
  <c r="G128" i="10"/>
  <c r="K127" i="10"/>
  <c r="G127" i="10"/>
  <c r="M125" i="10"/>
  <c r="J125" i="10"/>
  <c r="I125" i="10"/>
  <c r="F125" i="10"/>
  <c r="E125" i="10"/>
  <c r="D125" i="10"/>
  <c r="B125" i="10"/>
  <c r="K124" i="10"/>
  <c r="G124" i="10"/>
  <c r="K123" i="10"/>
  <c r="G123" i="10"/>
  <c r="I122" i="10"/>
  <c r="K122" i="10" s="1"/>
  <c r="G122" i="10"/>
  <c r="K121" i="10"/>
  <c r="K125" i="10" s="1"/>
  <c r="G121" i="10"/>
  <c r="G120" i="10"/>
  <c r="K119" i="10"/>
  <c r="G119" i="10"/>
  <c r="G125" i="10" s="1"/>
  <c r="K118" i="10"/>
  <c r="G118" i="10"/>
  <c r="M116" i="10"/>
  <c r="J116" i="10"/>
  <c r="I116" i="10"/>
  <c r="F116" i="10"/>
  <c r="E116" i="10"/>
  <c r="D116" i="10"/>
  <c r="B116" i="10"/>
  <c r="K115" i="10"/>
  <c r="K116" i="10" s="1"/>
  <c r="G115" i="10"/>
  <c r="G114" i="10"/>
  <c r="G116" i="10" s="1"/>
  <c r="K113" i="10"/>
  <c r="I113" i="10"/>
  <c r="K112" i="10"/>
  <c r="G112" i="10"/>
  <c r="M109" i="10"/>
  <c r="J109" i="10"/>
  <c r="I109" i="10"/>
  <c r="F109" i="10"/>
  <c r="E109" i="10"/>
  <c r="D109" i="10"/>
  <c r="B109" i="10"/>
  <c r="K108" i="10"/>
  <c r="K109" i="10" s="1"/>
  <c r="G108" i="10"/>
  <c r="G109" i="10" s="1"/>
  <c r="M96" i="10"/>
  <c r="J96" i="10"/>
  <c r="I96" i="10"/>
  <c r="F96" i="10"/>
  <c r="E96" i="10"/>
  <c r="D96" i="10"/>
  <c r="B96" i="10"/>
  <c r="K95" i="10"/>
  <c r="G95" i="10"/>
  <c r="G94" i="10"/>
  <c r="K93" i="10"/>
  <c r="G93" i="10"/>
  <c r="K92" i="10"/>
  <c r="G92" i="10"/>
  <c r="K91" i="10"/>
  <c r="G91" i="10"/>
  <c r="K90" i="10"/>
  <c r="G90" i="10"/>
  <c r="G89" i="10"/>
  <c r="K88" i="10"/>
  <c r="G88" i="10"/>
  <c r="E88" i="10"/>
  <c r="K87" i="10"/>
  <c r="G87" i="10"/>
  <c r="O86" i="10"/>
  <c r="K86" i="10"/>
  <c r="G86" i="10"/>
  <c r="K85" i="10"/>
  <c r="G85" i="10"/>
  <c r="K84" i="10"/>
  <c r="G84" i="10"/>
  <c r="K83" i="10"/>
  <c r="G83" i="10"/>
  <c r="K82" i="10"/>
  <c r="G82" i="10"/>
  <c r="K81" i="10"/>
  <c r="G81" i="10"/>
  <c r="K80" i="10"/>
  <c r="G80" i="10"/>
  <c r="K79" i="10"/>
  <c r="K96" i="10" s="1"/>
  <c r="G79" i="10"/>
  <c r="G78" i="10"/>
  <c r="K77" i="10"/>
  <c r="G77" i="10"/>
  <c r="G96" i="10" s="1"/>
  <c r="M74" i="10"/>
  <c r="M144" i="10" s="1"/>
  <c r="J74" i="10"/>
  <c r="I74" i="10"/>
  <c r="F74" i="10"/>
  <c r="E74" i="10"/>
  <c r="D74" i="10"/>
  <c r="B74" i="10"/>
  <c r="B144" i="10" s="1"/>
  <c r="G73" i="10"/>
  <c r="K73" i="10" s="1"/>
  <c r="K74" i="10" s="1"/>
  <c r="K72" i="10"/>
  <c r="I72" i="10"/>
  <c r="M69" i="10"/>
  <c r="J69" i="10"/>
  <c r="I69" i="10"/>
  <c r="I144" i="10" s="1"/>
  <c r="F69" i="10"/>
  <c r="F144" i="10" s="1"/>
  <c r="E69" i="10"/>
  <c r="E144" i="10" s="1"/>
  <c r="D69" i="10"/>
  <c r="D144" i="10" s="1"/>
  <c r="B69" i="10"/>
  <c r="K68" i="10"/>
  <c r="K69" i="10" s="1"/>
  <c r="K144" i="10" s="1"/>
  <c r="G68" i="10"/>
  <c r="G67" i="10"/>
  <c r="G69" i="10" s="1"/>
  <c r="L63" i="10"/>
  <c r="H63" i="10"/>
  <c r="C63" i="10"/>
  <c r="O61" i="10"/>
  <c r="M61" i="10"/>
  <c r="K61" i="10"/>
  <c r="J61" i="10"/>
  <c r="I61" i="10"/>
  <c r="F61" i="10"/>
  <c r="E61" i="10"/>
  <c r="D61" i="10"/>
  <c r="B61" i="10"/>
  <c r="G61" i="10" s="1"/>
  <c r="K60" i="10"/>
  <c r="K59" i="10"/>
  <c r="K58" i="10"/>
  <c r="K57" i="10"/>
  <c r="K56" i="10"/>
  <c r="K55" i="10"/>
  <c r="K54" i="10"/>
  <c r="K53" i="10"/>
  <c r="K52" i="10"/>
  <c r="K51" i="10"/>
  <c r="K50" i="10"/>
  <c r="K49" i="10"/>
  <c r="K48" i="10"/>
  <c r="K47" i="10"/>
  <c r="K46" i="10"/>
  <c r="M43" i="10"/>
  <c r="M63" i="10" s="1"/>
  <c r="D43" i="10"/>
  <c r="D63" i="10" s="1"/>
  <c r="O41" i="10"/>
  <c r="O43" i="10" s="1"/>
  <c r="O63" i="10" s="1"/>
  <c r="M37" i="10"/>
  <c r="J37" i="10"/>
  <c r="I37" i="10"/>
  <c r="E37" i="10"/>
  <c r="E43" i="10" s="1"/>
  <c r="E63" i="10" s="1"/>
  <c r="B37" i="10"/>
  <c r="B43" i="10" s="1"/>
  <c r="B63" i="10" s="1"/>
  <c r="K36" i="10"/>
  <c r="G36" i="10"/>
  <c r="K35" i="10"/>
  <c r="G35" i="10"/>
  <c r="K34" i="10"/>
  <c r="G34" i="10"/>
  <c r="K33" i="10"/>
  <c r="G33" i="10"/>
  <c r="K31" i="10"/>
  <c r="G31" i="10"/>
  <c r="K30" i="10"/>
  <c r="G30" i="10"/>
  <c r="K29" i="10"/>
  <c r="G29" i="10"/>
  <c r="K28" i="10"/>
  <c r="K37" i="10" s="1"/>
  <c r="G28" i="10"/>
  <c r="G37" i="10" s="1"/>
  <c r="K27" i="10"/>
  <c r="G27" i="10"/>
  <c r="G26" i="10"/>
  <c r="K25" i="10"/>
  <c r="G25" i="10"/>
  <c r="G24" i="10"/>
  <c r="M23" i="10"/>
  <c r="K23" i="10"/>
  <c r="K43" i="10" s="1"/>
  <c r="K63" i="10" s="1"/>
  <c r="J23" i="10"/>
  <c r="J43" i="10" s="1"/>
  <c r="J63" i="10" s="1"/>
  <c r="I23" i="10"/>
  <c r="I43" i="10" s="1"/>
  <c r="I63" i="10" s="1"/>
  <c r="G23" i="10"/>
  <c r="G43" i="10" s="1"/>
  <c r="G63" i="10" s="1"/>
  <c r="F23" i="10"/>
  <c r="F43" i="10" s="1"/>
  <c r="F63" i="10" s="1"/>
  <c r="E23" i="10"/>
  <c r="D23" i="10"/>
  <c r="B23" i="10"/>
  <c r="K22" i="10"/>
  <c r="G22" i="10"/>
  <c r="K21" i="10"/>
  <c r="J21" i="10"/>
  <c r="I21" i="10"/>
  <c r="G21" i="10"/>
  <c r="K20" i="10"/>
  <c r="G20" i="10"/>
  <c r="K19" i="10"/>
  <c r="G19" i="10"/>
  <c r="K18" i="10"/>
  <c r="G18" i="10"/>
  <c r="K9" i="10"/>
  <c r="G9" i="10"/>
  <c r="K8" i="10"/>
  <c r="G8" i="10"/>
  <c r="K7" i="10"/>
  <c r="G7" i="10"/>
  <c r="K6" i="10"/>
  <c r="G6" i="10"/>
  <c r="D65" i="9"/>
  <c r="D66" i="9"/>
  <c r="D71" i="9" l="1"/>
  <c r="D28" i="9"/>
  <c r="D88" i="9"/>
  <c r="D80" i="9"/>
  <c r="D94" i="9"/>
  <c r="D93" i="9"/>
  <c r="D81" i="9"/>
  <c r="D92" i="9"/>
  <c r="D87" i="9"/>
  <c r="D30" i="9"/>
  <c r="D95" i="9"/>
  <c r="D79" i="9"/>
  <c r="D76" i="9"/>
  <c r="D29" i="9"/>
  <c r="D86" i="9"/>
  <c r="D78" i="9"/>
  <c r="D27" i="9"/>
  <c r="D82" i="9"/>
  <c r="D85" i="9"/>
  <c r="D84" i="9"/>
  <c r="D74" i="9"/>
  <c r="D72" i="9"/>
  <c r="D111" i="9"/>
  <c r="D83" i="9"/>
  <c r="D73" i="9"/>
  <c r="D77" i="9"/>
  <c r="I139" i="10"/>
  <c r="I141" i="10"/>
  <c r="M141" i="10"/>
  <c r="M139" i="10"/>
  <c r="K141" i="10"/>
  <c r="K139" i="10"/>
  <c r="E139" i="10"/>
  <c r="E141" i="10"/>
  <c r="D141" i="10"/>
  <c r="D139" i="10"/>
  <c r="G153" i="10"/>
  <c r="J141" i="10"/>
  <c r="J139" i="10"/>
  <c r="B141" i="10"/>
  <c r="B139" i="10"/>
  <c r="F139" i="10"/>
  <c r="F141" i="10"/>
  <c r="G139" i="10"/>
  <c r="G141" i="10"/>
  <c r="I152" i="10"/>
  <c r="K152" i="10" s="1"/>
  <c r="G74" i="10"/>
  <c r="G144" i="10" s="1"/>
  <c r="G149" i="10"/>
  <c r="D107" i="9"/>
  <c r="D63" i="9"/>
  <c r="D64" i="9"/>
  <c r="D68" i="9"/>
  <c r="D67" i="9"/>
  <c r="D62" i="9"/>
  <c r="D61" i="9"/>
  <c r="D18" i="9"/>
  <c r="D17" i="9"/>
  <c r="D14" i="9"/>
  <c r="D13" i="9"/>
  <c r="D6" i="9"/>
  <c r="D8" i="9" s="1"/>
  <c r="B8" i="9"/>
  <c r="B109" i="9" s="1"/>
  <c r="B113" i="9" s="1"/>
  <c r="C8" i="9"/>
  <c r="C109" i="9" s="1"/>
  <c r="C113" i="9" s="1"/>
  <c r="E8" i="9"/>
  <c r="E109" i="9" s="1"/>
  <c r="E113" i="9" s="1"/>
  <c r="F8" i="9"/>
  <c r="K140" i="10" l="1"/>
  <c r="I143" i="10"/>
  <c r="I155" i="10"/>
  <c r="I146" i="10"/>
  <c r="K155" i="10"/>
  <c r="K143" i="10"/>
  <c r="M140" i="10"/>
  <c r="M155" i="10"/>
  <c r="M156" i="10" s="1"/>
  <c r="M143" i="10"/>
  <c r="G143" i="10"/>
  <c r="G140" i="10"/>
  <c r="G155" i="10"/>
  <c r="J143" i="10"/>
  <c r="J155" i="10"/>
  <c r="J156" i="10" s="1"/>
  <c r="J146" i="10"/>
  <c r="G156" i="10"/>
  <c r="D155" i="10"/>
  <c r="D156" i="10" s="1"/>
  <c r="D143" i="10"/>
  <c r="E143" i="10"/>
  <c r="E155" i="10"/>
  <c r="E156" i="10" s="1"/>
  <c r="F143" i="10"/>
  <c r="F155" i="10"/>
  <c r="F156" i="10" s="1"/>
  <c r="B155" i="10"/>
  <c r="B156" i="10" s="1"/>
  <c r="B140" i="10"/>
  <c r="B143" i="10"/>
  <c r="I153" i="10"/>
  <c r="I140" i="10"/>
  <c r="F109" i="9"/>
  <c r="F113" i="9" s="1"/>
  <c r="D109" i="9"/>
  <c r="D113" i="9" s="1"/>
  <c r="I156" i="10" l="1"/>
  <c r="K153" i="10"/>
  <c r="K156" i="10" s="1"/>
  <c r="E8" i="12" l="1"/>
  <c r="E66" i="12" l="1"/>
  <c r="E70"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tc={393DFE71-5EA9-4F0D-9A77-967DD2B6BAB8}</author>
  </authors>
  <commentList>
    <comment ref="O60" authorId="0" shapeId="0" xr:uid="{393DFE71-5EA9-4F0D-9A77-967DD2B6BAB8}">
      <text>
        <t xml:space="preserve">[Threaded comment]
Your version of Excel allows you to read this threaded comment; however, any edits to it will get removed if the file is opened in a newer version of Excel. Learn more: https://go.microsoft.com/fwlink/?linkid=870924
Comment:
    need LGF one of these @Ryan Whitlock </t>
      </text>
    </comment>
  </commentList>
</comments>
</file>

<file path=xl/sharedStrings.xml><?xml version="1.0" encoding="utf-8"?>
<sst xmlns="http://schemas.openxmlformats.org/spreadsheetml/2006/main" count="370" uniqueCount="260">
  <si>
    <t>Table B: how DEL funding plans for 2020-21</t>
  </si>
  <si>
    <t>MHCLG (£ million)</t>
  </si>
  <si>
    <t>Admin</t>
  </si>
  <si>
    <t>Programme</t>
  </si>
  <si>
    <t>Communities Resource DEL total</t>
  </si>
  <si>
    <t>Local Government Resource DEL</t>
  </si>
  <si>
    <t>Capital DEL</t>
  </si>
  <si>
    <t>SR 2020</t>
  </si>
  <si>
    <t>Additional, new, money awarded since SR 2020:-</t>
  </si>
  <si>
    <t>Spring Budget 2020</t>
  </si>
  <si>
    <t>Changing Futures</t>
  </si>
  <si>
    <t>Place Based Solutions</t>
  </si>
  <si>
    <t>Spring Budget 2021</t>
  </si>
  <si>
    <t>Respite Rooms</t>
  </si>
  <si>
    <t>Capacity Funding for LUP, COF, Freeports</t>
  </si>
  <si>
    <t>Reserve claims</t>
  </si>
  <si>
    <t>Rough Sleeping Covid-19 (Omicron) Response Fund</t>
  </si>
  <si>
    <t xml:space="preserve">Reserve Claim in respect of Covid-19 Additional Relief Fund </t>
  </si>
  <si>
    <t>Reserve Claim in respect of New Council tax mearsures</t>
  </si>
  <si>
    <t>Surrenders</t>
  </si>
  <si>
    <t>Government Property Agency rental costs</t>
  </si>
  <si>
    <t>UK Community Renewal Fund</t>
  </si>
  <si>
    <t>CDEL Grant Surrenders</t>
  </si>
  <si>
    <t>CDEL FT Surrenders</t>
  </si>
  <si>
    <t>Estimating, forecasting and reprofiling changes:-</t>
  </si>
  <si>
    <t>Supplementary Estimate 2020/21 - Budget Exchanges</t>
  </si>
  <si>
    <t>HCA Housing Supply: Estate Regeneration</t>
  </si>
  <si>
    <t>HCA Home Building Fund: Short Term Iinvestment Fund</t>
  </si>
  <si>
    <t>HCA Home Building Fund: Long Term Iinvestment Fund</t>
  </si>
  <si>
    <t>Changing Places</t>
  </si>
  <si>
    <t xml:space="preserve">Devolution Deals </t>
  </si>
  <si>
    <t>Towns Regeneration</t>
  </si>
  <si>
    <t>Housing Infrastructure Fund</t>
  </si>
  <si>
    <t>Cladding Remediation</t>
  </si>
  <si>
    <t>Local Growth Fund</t>
  </si>
  <si>
    <t>Oxfordshire Housing Deals</t>
  </si>
  <si>
    <t>ACM Remediation</t>
  </si>
  <si>
    <t>Brownfield Housing Fund</t>
  </si>
  <si>
    <t>Building Safety Programme Non ACM Remediation</t>
  </si>
  <si>
    <t>HCA Single Land Programme</t>
  </si>
  <si>
    <t>HCA - Accelerated Construction</t>
  </si>
  <si>
    <t>HCA - Housing Infrastructure Fund</t>
  </si>
  <si>
    <t>HCA Move On Fund</t>
  </si>
  <si>
    <t>Supplementary Estimate 2021/22 - Budget Exchanges</t>
  </si>
  <si>
    <t>Housing Flexibilities</t>
  </si>
  <si>
    <t>Budget Exchanges various capital programmes</t>
  </si>
  <si>
    <t>Neutral funding changes between departments:-</t>
  </si>
  <si>
    <t>Budget Cover Transfers</t>
  </si>
  <si>
    <t>Special Advisors - CO</t>
  </si>
  <si>
    <t>New Homes Bonus - Local Government (MHCLG)</t>
  </si>
  <si>
    <t>Devolution Deals - BEIS</t>
  </si>
  <si>
    <t>Local Enterprise Partnerships Core Funding - BEIS</t>
  </si>
  <si>
    <t>Devolution Deals - DfT</t>
  </si>
  <si>
    <t>Historic England - DCMS</t>
  </si>
  <si>
    <t>Brownfield Land Release Fund - CO</t>
  </si>
  <si>
    <t>Building Safety Regulator - DWP</t>
  </si>
  <si>
    <t>Geospatial - CO</t>
  </si>
  <si>
    <t>Transfer to CO for SpAds - from DLUHC to CO</t>
  </si>
  <si>
    <t>Transfer to CO for Government Consulting Hub - from DLUHC to CO</t>
  </si>
  <si>
    <t>EU Border Infrastructure consultancy costs - from HMRC to DLUHC</t>
  </si>
  <si>
    <t>EU Border Infrastructure consultancy costs - from DFT to DLUHC</t>
  </si>
  <si>
    <t>Growing up Well (Linked to troubled Families) - from DFE to DLUHC</t>
  </si>
  <si>
    <t>Data Improvement Programe - from DFE to DLUHC</t>
  </si>
  <si>
    <t>Substance Misuse Programme Evaluation - from DLUHC to DHSC</t>
  </si>
  <si>
    <t>Great Crested Newts - from DLUHC to DEFRA</t>
  </si>
  <si>
    <t>Cyber Resilience - from LG DEL to Main DEL</t>
  </si>
  <si>
    <t>Substance Misuse Programme - from DLUHC to DHSC</t>
  </si>
  <si>
    <t>Offenders Accommodation Pilot - from DLUHC to MOJ</t>
  </si>
  <si>
    <t xml:space="preserve">BOLD programme - from MoJ to DLUHC </t>
  </si>
  <si>
    <t>Building Safety Regulator</t>
  </si>
  <si>
    <t>HIF A5 Project - from DLUCH to DfT</t>
  </si>
  <si>
    <t>Brownfield Land Release Fund - from DLUHC to to CO</t>
  </si>
  <si>
    <t>HS2 study, DfT budget cover transfer to DLUHC</t>
  </si>
  <si>
    <t>By-election non-voted consolidated fund - transfer from CO to DLUHC</t>
  </si>
  <si>
    <t xml:space="preserve">Decrease from DLUHC Local Government to HM Treasury for Covid 19 BR Reliefs </t>
  </si>
  <si>
    <t>Decrease from DLUHC Local Government to HM Treasury for Sales, Fees and Charges</t>
  </si>
  <si>
    <t>Decrease from DLUHC Local Government to HM Treasury for TIG</t>
  </si>
  <si>
    <t>Decrease from DLUHC Local Government to HM Treasury for PFI</t>
  </si>
  <si>
    <t>Decrease from DLUHC Local Government to HM Treasury for City of London Offset</t>
  </si>
  <si>
    <t>Decrease from DLUHC Local Government to HM Treasury for LG DEL Contingency</t>
  </si>
  <si>
    <t>Decrease from DLUHC Local Government and Communities to HM Treasury for Safety Net</t>
  </si>
  <si>
    <t>Cash Management Scheme - HMT</t>
  </si>
  <si>
    <t>Machinery of Government Transfer of Functions</t>
  </si>
  <si>
    <t>MoG from Cabinet office - Corporate Overheads</t>
  </si>
  <si>
    <t>MoG from Cabinet office - Transfer of Functions</t>
  </si>
  <si>
    <t>MoG from Cabinet office - Union Campaign </t>
  </si>
  <si>
    <t>MoG from Cabinet office - Transfer of Functions  -Non-voted CF</t>
  </si>
  <si>
    <t>Other funding transfers</t>
  </si>
  <si>
    <t>Depreciation</t>
  </si>
  <si>
    <t>2021-22 Main Estimates DEL Totals as at April 2021</t>
  </si>
  <si>
    <t>21/22 Supps Estimate</t>
  </si>
  <si>
    <t>£m</t>
  </si>
  <si>
    <t>RDEL Admin</t>
  </si>
  <si>
    <t>RDEL Admin depn</t>
  </si>
  <si>
    <t>RDEL programme</t>
  </si>
  <si>
    <t>RDEL programme depn</t>
  </si>
  <si>
    <t>TOTAL RDEL</t>
  </si>
  <si>
    <t>CDEL Grant</t>
  </si>
  <si>
    <t>CDEL FT</t>
  </si>
  <si>
    <t>TOTAL</t>
  </si>
  <si>
    <t>AME</t>
  </si>
  <si>
    <t>LG DEL</t>
  </si>
  <si>
    <t>MAINS BUDGET</t>
  </si>
  <si>
    <t>Budget on OSCAR already</t>
  </si>
  <si>
    <t>Pre Supps 20/21 reprofiles</t>
  </si>
  <si>
    <t>Reprofiles at Supps 20/21</t>
  </si>
  <si>
    <t>PSL reprofile</t>
  </si>
  <si>
    <t>Reserve claims:</t>
  </si>
  <si>
    <t xml:space="preserve">       Admin - Staff Costs</t>
  </si>
  <si>
    <t xml:space="preserve">       Rough Sleeping - Accomodation</t>
  </si>
  <si>
    <t xml:space="preserve">       Rough Sleeping - Substance Misuse</t>
  </si>
  <si>
    <t xml:space="preserve">       Multiple Complex Needs</t>
  </si>
  <si>
    <t xml:space="preserve">       Devolution Deals</t>
  </si>
  <si>
    <t xml:space="preserve">       Affordable Homes</t>
  </si>
  <si>
    <t xml:space="preserve">       Local Growth</t>
  </si>
  <si>
    <t xml:space="preserve">       Brownfield</t>
  </si>
  <si>
    <t>Budgets to remove from OSCAR (old reserve claims &amp; reprofiles superseded by SR bid)</t>
  </si>
  <si>
    <t>Reserve Claims</t>
  </si>
  <si>
    <t>Pre-Supps reprofiles</t>
  </si>
  <si>
    <t>Revised OSCAR figures</t>
  </si>
  <si>
    <t>CONTROL TOTAL @ SR20 Settlement Letter  - App2</t>
  </si>
  <si>
    <t xml:space="preserve">UKSPF - agreed at SR </t>
  </si>
  <si>
    <t>Budget measures (March 2021)</t>
  </si>
  <si>
    <t xml:space="preserve">Respite Rooms </t>
  </si>
  <si>
    <t xml:space="preserve">Capacity funding for LUF/COF/freeports </t>
  </si>
  <si>
    <t>Shared Outcomes Fund (21/22 allocations)</t>
  </si>
  <si>
    <t>Changing Futures (formally Multiple Complex Needs)</t>
  </si>
  <si>
    <t xml:space="preserve">Place-based Solutions </t>
  </si>
  <si>
    <t xml:space="preserve">Total additional measures </t>
  </si>
  <si>
    <t>AME budget - MHCLG</t>
  </si>
  <si>
    <t>AME budget - LG</t>
  </si>
  <si>
    <t>LG DEL budget</t>
  </si>
  <si>
    <t>Mains Control Totals 21/22 (excluding BCT's)</t>
  </si>
  <si>
    <t xml:space="preserve">BCTs </t>
  </si>
  <si>
    <t>Transfer to CO for SpAds costs - CO</t>
  </si>
  <si>
    <t>Troubled Families - DfE (now Supps)</t>
  </si>
  <si>
    <t>Data Improvement - DfE (now Supps)</t>
  </si>
  <si>
    <t>LEP core funding - BEIS</t>
  </si>
  <si>
    <t>Cyber Resilience - LG DEL</t>
  </si>
  <si>
    <t>New Homes Bonus - LG DEL</t>
  </si>
  <si>
    <t xml:space="preserve">Total BCTs </t>
  </si>
  <si>
    <t>Mains Control Totals 21/22 (including BCT's)</t>
  </si>
  <si>
    <t>SUPPS BUDGET</t>
  </si>
  <si>
    <t>TOTAL RESERVE CLAIMS</t>
  </si>
  <si>
    <t>Switches</t>
  </si>
  <si>
    <t>Single Land Programme</t>
  </si>
  <si>
    <t>TOTAL SWITCHES</t>
  </si>
  <si>
    <t>BCTs</t>
  </si>
  <si>
    <t xml:space="preserve"> </t>
  </si>
  <si>
    <t>Building Safety Regulator - Recoup of Mains transfer no longer needed</t>
  </si>
  <si>
    <t>HIF A5 Project - HIF topslice project being delivered by Highways England-from DLUCH to DfT</t>
  </si>
  <si>
    <t xml:space="preserve">Brownfield Land Release Fund - from DLUHC to to CO for OPE delivery costs </t>
  </si>
  <si>
    <t>HS2 study, DfT budget cover transfer to DLUHC, and then to be delegated to Homes England to fund a study related to HS2 - DfT to HE?</t>
  </si>
  <si>
    <t>Budget Cover Transfer from Cabinet office to DLUHC for the By-election, Non-voted Consolidated Fund</t>
  </si>
  <si>
    <t>TOTAL BCTs</t>
  </si>
  <si>
    <t>Additional Budget Requests</t>
  </si>
  <si>
    <t>Homes England Help To Buy Impairment - Other Financial Assets</t>
  </si>
  <si>
    <t>Affordable Housing Guarantees Impairment - Other Financial Assets</t>
  </si>
  <si>
    <t>Homes England - Housing Supply Long Term Investment Fund Impairment - Other Financial Assets</t>
  </si>
  <si>
    <t>The Regulator of Social Housing Pension Costs</t>
  </si>
  <si>
    <t>The Commission for Local Administration in England Pension Costs</t>
  </si>
  <si>
    <t>The Housing Ombudsman Pension Costs</t>
  </si>
  <si>
    <t xml:space="preserve">Homes England City Deals - Manchester City Deal Impairment - Other Financial Assets </t>
  </si>
  <si>
    <t>Utilisation of provisions</t>
  </si>
  <si>
    <t>Help to Buy - CDEL FT</t>
  </si>
  <si>
    <t>TOTAL ADDITIONAL BUDGET REQUESTS</t>
  </si>
  <si>
    <t>Reprofiles/Budget Exchanges</t>
  </si>
  <si>
    <t>Housing flexibilities (upto £500m per AB17)</t>
  </si>
  <si>
    <t>Other CDEL (per CBG)</t>
  </si>
  <si>
    <t>Other RDEL (1% flexibility per CBG)</t>
  </si>
  <si>
    <t>TOTAL REPROFILES</t>
  </si>
  <si>
    <t>TOTAL SURRENDERS</t>
  </si>
  <si>
    <t>Cash charge / rebate</t>
  </si>
  <si>
    <t>Cash rebate</t>
  </si>
  <si>
    <t>Machinery of Government Change</t>
  </si>
  <si>
    <t>TOTAL MACHINERY OF GOVERNMENT CHANGE</t>
  </si>
  <si>
    <t>CONTROL TOTAL AT SUPPS</t>
  </si>
  <si>
    <t>CONTROL TOTAL @ MAINS</t>
  </si>
  <si>
    <t>Change Mains to Supps</t>
  </si>
  <si>
    <t>Check</t>
  </si>
  <si>
    <t>Quick rec</t>
  </si>
  <si>
    <t>CONTROL TOTAL AT SUPPS (HMT Control Totals xls)</t>
  </si>
  <si>
    <t>Reprofiles</t>
  </si>
  <si>
    <t>22/23 Mains Estimate</t>
  </si>
  <si>
    <t>SR20</t>
  </si>
  <si>
    <t xml:space="preserve">Multiple Complex Needs </t>
  </si>
  <si>
    <t xml:space="preserve">Rough Sleeping and Homelessness  -ACCOMMODATION </t>
  </si>
  <si>
    <t xml:space="preserve">Rough Sleeping and Homelessness - SUBSTANCE MISUSE </t>
  </si>
  <si>
    <t xml:space="preserve">West Yorkshire Devolution Deal </t>
  </si>
  <si>
    <t>Affordable Homes Programme</t>
  </si>
  <si>
    <t>Brownfield funding for Mayors</t>
  </si>
  <si>
    <t>Reprofiles at Supps 22/23 - unringfenced</t>
  </si>
  <si>
    <t>Reprofiles at Supps 22/23 - Housing &amp; Land flexibilities</t>
  </si>
  <si>
    <t>SR21 Settlement Letter</t>
  </si>
  <si>
    <t>Unringfenced budget allocation (exc UKSPF)</t>
  </si>
  <si>
    <t>Ringfenced: NIC compensation for public sector employers</t>
  </si>
  <si>
    <t>Ringfenced: Changing places</t>
  </si>
  <si>
    <t>Ringfenced: R&amp;D</t>
  </si>
  <si>
    <t>Ring-fenced: Counter-terrorism</t>
  </si>
  <si>
    <t>IFRS 16</t>
  </si>
  <si>
    <t>sub total - Settlement Letter plus Re-profiles in</t>
  </si>
  <si>
    <t>Ringfenced: UKSPF</t>
  </si>
  <si>
    <t>Sub ring-fenced budget for Multiply - £179m, could be either control total - to revisit at Supps</t>
  </si>
  <si>
    <t>CONTROL TOTAL @ SR21 Settlement Letter  - App2</t>
  </si>
  <si>
    <t>Shared Outcomes Fund (22/23 allocations)</t>
  </si>
  <si>
    <t>Shared Outcomes Fund (22/23 allocations) - Changing Futures</t>
  </si>
  <si>
    <t>Shared Outcomes Fund (22/23 allocations) - Partnerships for People and Place</t>
  </si>
  <si>
    <t>General Election Funding Non-Voted Consolidated Fund</t>
  </si>
  <si>
    <t>English Language Programme</t>
  </si>
  <si>
    <t>Integration Areas Wave 2</t>
  </si>
  <si>
    <t>Total reserve claims</t>
  </si>
  <si>
    <t>Mains Control Totals 22/23 (excluding BCT's)</t>
  </si>
  <si>
    <t>SpAds Costs to CO</t>
  </si>
  <si>
    <t>Family Hub - from DfE</t>
  </si>
  <si>
    <t>Growing up Well (Linked to troubled Families) - from DfE</t>
  </si>
  <si>
    <t>Data Improvement Programme  - from DfE</t>
  </si>
  <si>
    <t xml:space="preserve">OPE Run Costs to CO </t>
  </si>
  <si>
    <t>UK Shared Prosperity Fund  - Adult numeracy to DfE</t>
  </si>
  <si>
    <t>Building Safety Regulator to DWP</t>
  </si>
  <si>
    <t>RCC Grants to HO</t>
  </si>
  <si>
    <t xml:space="preserve">Devolution Deals from DfT </t>
  </si>
  <si>
    <t xml:space="preserve">New homes Bonus from LGVT </t>
  </si>
  <si>
    <t>Devolution Deals from BEIS</t>
  </si>
  <si>
    <t>LEP core funding from BEIS</t>
  </si>
  <si>
    <t>Supporting Families (Previously Troubled Families) from LGV</t>
  </si>
  <si>
    <t>HIF, Provide funding for A5 Project - to DfT</t>
  </si>
  <si>
    <t>MoG</t>
  </si>
  <si>
    <t>MoG from CO</t>
  </si>
  <si>
    <t xml:space="preserve">Total MoGs </t>
  </si>
  <si>
    <t>Mains Control Totals 22/23 (including BCT's)</t>
  </si>
  <si>
    <t>Headroom</t>
  </si>
  <si>
    <t>LG AME</t>
  </si>
  <si>
    <t>EconomicBudgetCode</t>
  </si>
  <si>
    <t>(All)</t>
  </si>
  <si>
    <t>WorkingBudgetYear</t>
  </si>
  <si>
    <t>Data Mgmt Team</t>
  </si>
  <si>
    <t>Control Budget Detail</t>
  </si>
  <si>
    <t>Sum of WorkingBudget</t>
  </si>
  <si>
    <t>CLG  Local Government</t>
  </si>
  <si>
    <t>DEL PROG</t>
  </si>
  <si>
    <t>DEPT AME</t>
  </si>
  <si>
    <t>CLG  Local Government Total</t>
  </si>
  <si>
    <t>Table B: how DEL funding plans for 2021-22</t>
  </si>
  <si>
    <t>Additional, new, money awarded since SR 2021:-</t>
  </si>
  <si>
    <t xml:space="preserve">MoG from Cabinet office </t>
  </si>
  <si>
    <t>SR 2021</t>
  </si>
  <si>
    <t>Shared Outcomes Fund</t>
  </si>
  <si>
    <t>Shared Outcomes Fund - Changing Futures</t>
  </si>
  <si>
    <t>Shared Outcomes Fund  - Partnerships for People and Place</t>
  </si>
  <si>
    <t>2022-23 Main Estimates DEL Totals as at April 2022</t>
  </si>
  <si>
    <t>Business Rate Movements</t>
  </si>
  <si>
    <t>Green Business Rates</t>
  </si>
  <si>
    <t>BR Pilots and Wider Surrenders</t>
  </si>
  <si>
    <t>New homes Bonus to Communities DEL</t>
  </si>
  <si>
    <t>Supporting Families (Previously Troubled Families) to Communities DEL</t>
  </si>
  <si>
    <t>Financial Transparency of Local Authority Maintained Schools from DfE</t>
  </si>
  <si>
    <t>Individual Electoral Registration from Cabinet Office</t>
  </si>
  <si>
    <t xml:space="preserve"> Tax Conditionality New Burdens from HMRC</t>
  </si>
  <si>
    <t>Housing and Land flexibilities</t>
  </si>
  <si>
    <t>Spring Budget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</si>
</sst>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
    <numFmt numFmtId="165" formatCode="#,##0.0;\(#,##0.0\)"/>
    <numFmt numFmtId="166" formatCode="_-* #,##0.0_-;\-* #,##0.0_-;_-* &quot;-&quot;??_-;_-@_-"/>
    <numFmt numFmtId="167" formatCode="#,##0;\-#,##0;\-"/>
    <numFmt numFmtId="168" formatCode="#,##0.000;\(#,##0.000\)"/>
    <numFmt numFmtId="169" formatCode="_-* #,##0.000_-;\-* #,##0.000_-;_-* &quot;-&quot;??_-;_-@_-"/>
    <numFmt numFmtId="170" formatCode="#,##0.000"/>
    <numFmt numFmtId="171" formatCode="#,##0.0_ ;\-#,##0.0\ "/>
    <numFmt numFmtId="172" formatCode="#,##0;\(#,##0\)"/>
  </numFmts>
  <fonts count="29"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u/>
      <sz val="11"/>
      <color theme="1"/>
      <name val="Calibri"/>
      <family val="2"/>
      <scheme val="minor"/>
    </font>
    <font>
      <sz val="11"/>
      <name val="Calibri"/>
      <family val="2"/>
      <scheme val="minor"/>
    </font>
    <font>
      <sz val="12"/>
      <color theme="1"/>
      <name val="Arial"/>
      <family val="2"/>
    </font>
    <font>
      <sz val="11"/>
      <color rgb="FF000000"/>
      <name val="Calibri"/>
      <family val="2"/>
      <scheme val="minor"/>
    </font>
    <font>
      <sz val="11"/>
      <color theme="1"/>
      <name val="Arial"/>
      <family val="2"/>
    </font>
    <font>
      <b/>
      <sz val="10"/>
      <color indexed="8"/>
      <name val="Calibri"/>
      <family val="2"/>
    </font>
    <font>
      <sz val="10"/>
      <color indexed="8"/>
      <name val="Calibri"/>
      <family val="2"/>
    </font>
    <font>
      <b/>
      <sz val="10.5"/>
      <name val="Times New Roman"/>
      <family val="1"/>
    </font>
    <font>
      <sz val="10"/>
      <name val="Calibri"/>
      <family val="2"/>
    </font>
    <font>
      <b/>
      <sz val="11"/>
      <color theme="0"/>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10"/>
      <color theme="0"/>
      <name val="Calibri"/>
      <family val="2"/>
      <scheme val="minor"/>
    </font>
    <font>
      <sz val="10"/>
      <color rgb="FFFF0000"/>
      <name val="Calibri"/>
      <family val="2"/>
      <scheme val="minor"/>
    </font>
    <font>
      <sz val="10"/>
      <name val="Calibri"/>
      <family val="2"/>
      <scheme val="minor"/>
    </font>
    <font>
      <b/>
      <sz val="10"/>
      <name val="Calibri"/>
      <family val="2"/>
      <scheme val="minor"/>
    </font>
    <font>
      <sz val="10"/>
      <color rgb="FF000000"/>
      <name val="Calibri"/>
      <family val="2"/>
    </font>
    <font>
      <b/>
      <sz val="10"/>
      <color rgb="FF000000"/>
      <name val="Calibri"/>
      <family val="2"/>
      <scheme val="minor"/>
    </font>
    <font>
      <sz val="10"/>
      <color rgb="FF000000"/>
      <name val="Calibri"/>
      <family val="2"/>
      <scheme val="minor"/>
    </font>
    <font>
      <i/>
      <u/>
      <sz val="11"/>
      <color rgb="FF000000"/>
      <name val="Calibri"/>
      <family val="2"/>
      <scheme val="minor"/>
    </font>
    <font>
      <b/>
      <sz val="10"/>
      <color rgb="FFFF0000"/>
      <name val="Calibri"/>
      <family val="2"/>
      <scheme val="minor"/>
    </font>
    <font>
      <b/>
      <i/>
      <sz val="10"/>
      <name val="Arial"/>
      <family val="2"/>
    </font>
    <font>
      <sz val="10"/>
      <name val="Arial"/>
      <family val="2"/>
    </font>
  </fonts>
  <fills count="26">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rgb="FF993366"/>
        <bgColor indexed="64"/>
      </patternFill>
    </fill>
    <fill>
      <patternFill patternType="solid">
        <fgColor rgb="FFCC3333"/>
        <bgColor indexed="64"/>
      </patternFill>
    </fill>
    <fill>
      <patternFill patternType="solid">
        <fgColor theme="9" tint="-0.249977111117893"/>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rgb="FFCC6600"/>
        <bgColor indexed="64"/>
      </patternFill>
    </fill>
    <fill>
      <patternFill patternType="solid">
        <fgColor rgb="FFFFF2CC"/>
        <bgColor indexed="64"/>
      </patternFill>
    </fill>
    <fill>
      <patternFill patternType="solid">
        <fgColor theme="5"/>
        <bgColor indexed="64"/>
      </patternFill>
    </fill>
    <fill>
      <patternFill patternType="solid">
        <fgColor rgb="FFFFE699"/>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E2EFDA"/>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FFFFFF"/>
        <bgColor indexed="64"/>
      </patternFill>
    </fill>
    <fill>
      <patternFill patternType="solid">
        <fgColor rgb="FFE2EFDA"/>
        <bgColor rgb="FF000000"/>
      </patternFill>
    </fill>
    <fill>
      <patternFill patternType="solid">
        <fgColor theme="8" tint="-0.249977111117893"/>
        <bgColor indexed="64"/>
      </patternFill>
    </fill>
    <fill>
      <patternFill patternType="solid">
        <fgColor rgb="FFD0CECE"/>
        <bgColor indexed="64"/>
      </patternFill>
    </fill>
    <fill>
      <patternFill patternType="solid">
        <fgColor rgb="FFFFFF00"/>
        <bgColor indexed="64"/>
      </patternFill>
    </fill>
    <fill>
      <patternFill patternType="solid">
        <fgColor rgb="FFF2F2F2"/>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indexed="64"/>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style="thin">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auto="1"/>
      </right>
      <top/>
      <bottom style="thin">
        <color indexed="64"/>
      </bottom>
      <diagonal/>
    </border>
  </borders>
  <cellStyleXfs count="17">
    <xf numFmtId="0" fontId="0" fillId="0" borderId="0"/>
    <xf numFmtId="43" fontId="1" fillId="0" borderId="0" applyFont="0" applyFill="0" applyBorder="0" applyAlignment="0" applyProtection="0"/>
    <xf numFmtId="0" fontId="6" fillId="0" borderId="0"/>
    <xf numFmtId="0" fontId="1" fillId="0" borderId="0"/>
    <xf numFmtId="43" fontId="1" fillId="0" borderId="0" applyFont="0" applyFill="0" applyBorder="0" applyAlignment="0" applyProtection="0"/>
    <xf numFmtId="0" fontId="6" fillId="0" borderId="0"/>
    <xf numFmtId="0" fontId="8" fillId="0" borderId="0"/>
    <xf numFmtId="4" fontId="9" fillId="0" borderId="10" applyNumberFormat="0" applyProtection="0">
      <alignment horizontal="left" vertical="center" indent="1"/>
    </xf>
    <xf numFmtId="4" fontId="10" fillId="0" borderId="10" applyNumberFormat="0" applyProtection="0">
      <alignment horizontal="left" vertical="center" indent="1"/>
    </xf>
    <xf numFmtId="43" fontId="1" fillId="0" borderId="0" applyFont="0" applyFill="0" applyBorder="0" applyAlignment="0" applyProtection="0"/>
    <xf numFmtId="167" fontId="11" fillId="0" borderId="0" applyBorder="0">
      <alignment vertical="top" wrapText="1"/>
    </xf>
    <xf numFmtId="0" fontId="8" fillId="0" borderId="0"/>
    <xf numFmtId="0" fontId="12" fillId="0" borderId="0"/>
    <xf numFmtId="43" fontId="1" fillId="0" borderId="0" applyFont="0" applyFill="0" applyBorder="0" applyAlignment="0" applyProtection="0"/>
    <xf numFmtId="0" fontId="1" fillId="0" borderId="0"/>
    <xf numFmtId="0" fontId="1" fillId="0" borderId="0"/>
    <xf numFmtId="167" fontId="27" fillId="0" borderId="0" applyNumberFormat="0" applyFill="0" applyAlignment="0" applyProtection="0"/>
  </cellStyleXfs>
  <cellXfs count="171">
    <xf numFmtId="0" fontId="0" fillId="0" borderId="0" xfId="0"/>
    <xf numFmtId="0" fontId="0" fillId="0" borderId="0" xfId="0" applyAlignment="1">
      <alignment vertical="center"/>
    </xf>
    <xf numFmtId="165" fontId="0" fillId="0" borderId="6" xfId="0" applyNumberFormat="1" applyBorder="1" applyAlignment="1">
      <alignment vertical="center" wrapText="1"/>
    </xf>
    <xf numFmtId="165" fontId="0" fillId="0" borderId="6" xfId="1" applyNumberFormat="1" applyFont="1" applyFill="1" applyBorder="1" applyAlignment="1">
      <alignment vertical="center"/>
    </xf>
    <xf numFmtId="164" fontId="5" fillId="0" borderId="0" xfId="0" applyNumberFormat="1" applyFont="1" applyAlignment="1">
      <alignment vertical="center"/>
    </xf>
    <xf numFmtId="0" fontId="4" fillId="0" borderId="0" xfId="0" applyFont="1" applyAlignment="1">
      <alignment vertical="center"/>
    </xf>
    <xf numFmtId="165" fontId="2" fillId="0" borderId="4" xfId="0" applyNumberFormat="1" applyFont="1" applyBorder="1" applyAlignment="1">
      <alignment horizontal="center" vertical="center" wrapText="1"/>
    </xf>
    <xf numFmtId="166" fontId="0" fillId="0" borderId="6" xfId="1" applyNumberFormat="1" applyFont="1" applyFill="1" applyBorder="1" applyAlignment="1">
      <alignment vertical="center" wrapText="1"/>
    </xf>
    <xf numFmtId="166" fontId="2" fillId="0" borderId="7" xfId="1" applyNumberFormat="1" applyFont="1" applyFill="1" applyBorder="1" applyAlignment="1">
      <alignment vertical="center" wrapText="1"/>
    </xf>
    <xf numFmtId="165" fontId="0" fillId="0" borderId="4" xfId="1" applyNumberFormat="1" applyFont="1" applyFill="1" applyBorder="1" applyAlignment="1">
      <alignment vertical="center"/>
    </xf>
    <xf numFmtId="165" fontId="0" fillId="0" borderId="9" xfId="1" applyNumberFormat="1" applyFont="1" applyFill="1" applyBorder="1" applyAlignment="1">
      <alignment vertical="center"/>
    </xf>
    <xf numFmtId="0" fontId="3" fillId="0" borderId="0" xfId="0" applyFont="1" applyAlignment="1">
      <alignment vertical="center"/>
    </xf>
    <xf numFmtId="0" fontId="0" fillId="0" borderId="5" xfId="0" applyBorder="1" applyAlignment="1">
      <alignment vertical="center"/>
    </xf>
    <xf numFmtId="165" fontId="4" fillId="0" borderId="0" xfId="0" applyNumberFormat="1" applyFont="1" applyAlignment="1">
      <alignment vertical="center"/>
    </xf>
    <xf numFmtId="165" fontId="7" fillId="0" borderId="6" xfId="1" applyNumberFormat="1" applyFont="1" applyFill="1" applyBorder="1" applyAlignment="1">
      <alignment vertical="center"/>
    </xf>
    <xf numFmtId="165" fontId="5" fillId="0" borderId="0" xfId="2" applyNumberFormat="1" applyFont="1" applyAlignment="1">
      <alignment vertical="center"/>
    </xf>
    <xf numFmtId="165" fontId="0" fillId="0" borderId="0" xfId="0" applyNumberFormat="1" applyAlignment="1">
      <alignment vertical="center"/>
    </xf>
    <xf numFmtId="165" fontId="3" fillId="0" borderId="2" xfId="0" applyNumberFormat="1" applyFont="1" applyBorder="1" applyAlignment="1">
      <alignment vertical="center" wrapText="1"/>
    </xf>
    <xf numFmtId="164" fontId="0" fillId="0" borderId="0" xfId="0" applyNumberFormat="1" applyAlignment="1">
      <alignment vertical="center"/>
    </xf>
    <xf numFmtId="0" fontId="2" fillId="0" borderId="0" xfId="0" applyFont="1" applyAlignment="1">
      <alignment vertical="center"/>
    </xf>
    <xf numFmtId="165" fontId="4" fillId="0" borderId="8" xfId="0" applyNumberFormat="1" applyFont="1" applyBorder="1" applyAlignment="1">
      <alignment vertical="center"/>
    </xf>
    <xf numFmtId="165" fontId="0" fillId="0" borderId="4" xfId="0" applyNumberFormat="1" applyBorder="1" applyAlignment="1">
      <alignment vertical="center" wrapText="1"/>
    </xf>
    <xf numFmtId="168" fontId="0" fillId="0" borderId="6" xfId="1" applyNumberFormat="1" applyFont="1" applyFill="1" applyBorder="1" applyAlignment="1">
      <alignment vertical="center"/>
    </xf>
    <xf numFmtId="168" fontId="2" fillId="0" borderId="7" xfId="0" applyNumberFormat="1" applyFont="1" applyBorder="1" applyAlignment="1">
      <alignment vertical="center"/>
    </xf>
    <xf numFmtId="165" fontId="2" fillId="0" borderId="7" xfId="1" applyNumberFormat="1" applyFont="1" applyFill="1" applyBorder="1" applyAlignment="1">
      <alignment vertical="center" wrapText="1"/>
    </xf>
    <xf numFmtId="168" fontId="2" fillId="0" borderId="3" xfId="0" applyNumberFormat="1" applyFont="1" applyBorder="1" applyAlignment="1">
      <alignment vertical="center"/>
    </xf>
    <xf numFmtId="168" fontId="2" fillId="0" borderId="0" xfId="0" applyNumberFormat="1" applyFont="1" applyAlignment="1">
      <alignment vertical="center"/>
    </xf>
    <xf numFmtId="168" fontId="0" fillId="0" borderId="0" xfId="0" applyNumberFormat="1" applyAlignment="1">
      <alignment vertical="center"/>
    </xf>
    <xf numFmtId="0" fontId="14" fillId="2" borderId="0" xfId="3" applyFont="1" applyFill="1"/>
    <xf numFmtId="169" fontId="15" fillId="2" borderId="0" xfId="1" applyNumberFormat="1" applyFont="1" applyFill="1"/>
    <xf numFmtId="0" fontId="0" fillId="2" borderId="0" xfId="0" applyFill="1"/>
    <xf numFmtId="169" fontId="15" fillId="2" borderId="0" xfId="1" applyNumberFormat="1" applyFont="1" applyFill="1" applyBorder="1"/>
    <xf numFmtId="0" fontId="15" fillId="2" borderId="0" xfId="3" applyFont="1" applyFill="1"/>
    <xf numFmtId="0" fontId="16" fillId="2" borderId="0" xfId="3" applyFont="1" applyFill="1"/>
    <xf numFmtId="169" fontId="16" fillId="2" borderId="0" xfId="1" applyNumberFormat="1" applyFont="1" applyFill="1" applyBorder="1"/>
    <xf numFmtId="169" fontId="17" fillId="5" borderId="0" xfId="1" applyNumberFormat="1" applyFont="1" applyFill="1" applyAlignment="1">
      <alignment horizontal="center"/>
    </xf>
    <xf numFmtId="169" fontId="17" fillId="6" borderId="0" xfId="1" applyNumberFormat="1" applyFont="1" applyFill="1" applyAlignment="1">
      <alignment horizontal="center"/>
    </xf>
    <xf numFmtId="0" fontId="15" fillId="0" borderId="0" xfId="3" applyFont="1" applyAlignment="1">
      <alignment wrapText="1"/>
    </xf>
    <xf numFmtId="169" fontId="17" fillId="3" borderId="7" xfId="1" applyNumberFormat="1" applyFont="1" applyFill="1" applyBorder="1" applyAlignment="1">
      <alignment horizontal="center" vertical="center" wrapText="1"/>
    </xf>
    <xf numFmtId="169" fontId="17" fillId="3" borderId="11" xfId="1" applyNumberFormat="1" applyFont="1" applyFill="1" applyBorder="1" applyAlignment="1">
      <alignment horizontal="center" vertical="center" wrapText="1"/>
    </xf>
    <xf numFmtId="169" fontId="17" fillId="3" borderId="12" xfId="1" applyNumberFormat="1" applyFont="1" applyFill="1" applyBorder="1" applyAlignment="1">
      <alignment horizontal="center" vertical="center" wrapText="1"/>
    </xf>
    <xf numFmtId="169" fontId="17" fillId="4" borderId="7" xfId="1" applyNumberFormat="1" applyFont="1" applyFill="1" applyBorder="1" applyAlignment="1">
      <alignment horizontal="center" vertical="center" wrapText="1"/>
    </xf>
    <xf numFmtId="169" fontId="17" fillId="4" borderId="1" xfId="1" applyNumberFormat="1" applyFont="1" applyFill="1" applyBorder="1" applyAlignment="1">
      <alignment horizontal="center" vertical="center" wrapText="1"/>
    </xf>
    <xf numFmtId="169" fontId="18" fillId="2" borderId="0" xfId="1" applyNumberFormat="1" applyFont="1" applyFill="1" applyBorder="1" applyAlignment="1">
      <alignment wrapText="1"/>
    </xf>
    <xf numFmtId="169" fontId="17" fillId="5" borderId="3" xfId="1" applyNumberFormat="1" applyFont="1" applyFill="1" applyBorder="1" applyAlignment="1">
      <alignment horizontal="center" vertical="center" wrapText="1"/>
    </xf>
    <xf numFmtId="0" fontId="15" fillId="2" borderId="0" xfId="3" applyFont="1" applyFill="1" applyAlignment="1">
      <alignment wrapText="1"/>
    </xf>
    <xf numFmtId="169" fontId="17" fillId="6" borderId="0" xfId="1" applyNumberFormat="1" applyFont="1" applyFill="1" applyBorder="1" applyAlignment="1">
      <alignment horizontal="center" vertical="center" wrapText="1"/>
    </xf>
    <xf numFmtId="0" fontId="17" fillId="7" borderId="0" xfId="3" applyFont="1" applyFill="1"/>
    <xf numFmtId="169" fontId="17" fillId="2" borderId="0" xfId="1" applyNumberFormat="1" applyFont="1" applyFill="1" applyBorder="1" applyAlignment="1">
      <alignment horizontal="center" vertical="center" wrapText="1"/>
    </xf>
    <xf numFmtId="169" fontId="15" fillId="2" borderId="0" xfId="1" applyNumberFormat="1" applyFont="1" applyFill="1" applyBorder="1" applyAlignment="1">
      <alignment wrapText="1"/>
    </xf>
    <xf numFmtId="0" fontId="16" fillId="8" borderId="0" xfId="3" applyFont="1" applyFill="1"/>
    <xf numFmtId="169" fontId="17" fillId="8" borderId="0" xfId="1" applyNumberFormat="1" applyFont="1" applyFill="1" applyBorder="1" applyAlignment="1">
      <alignment horizontal="center" vertical="center" wrapText="1"/>
    </xf>
    <xf numFmtId="0" fontId="0" fillId="8" borderId="0" xfId="0" applyFill="1"/>
    <xf numFmtId="169" fontId="15" fillId="8" borderId="0" xfId="1" applyNumberFormat="1" applyFont="1" applyFill="1" applyBorder="1" applyAlignment="1">
      <alignment wrapText="1"/>
    </xf>
    <xf numFmtId="0" fontId="19" fillId="2" borderId="0" xfId="3" applyFont="1" applyFill="1" applyAlignment="1">
      <alignment wrapText="1"/>
    </xf>
    <xf numFmtId="0" fontId="15" fillId="8" borderId="0" xfId="3" applyFont="1" applyFill="1"/>
    <xf numFmtId="169" fontId="15" fillId="8" borderId="0" xfId="1" applyNumberFormat="1" applyFont="1" applyFill="1"/>
    <xf numFmtId="169" fontId="20" fillId="8" borderId="0" xfId="1" applyNumberFormat="1" applyFont="1" applyFill="1" applyBorder="1" applyAlignment="1">
      <alignment horizontal="center" vertical="center" wrapText="1"/>
    </xf>
    <xf numFmtId="0" fontId="17" fillId="8" borderId="0" xfId="3" applyFont="1" applyFill="1"/>
    <xf numFmtId="0" fontId="16" fillId="9" borderId="0" xfId="3" applyFont="1" applyFill="1"/>
    <xf numFmtId="169" fontId="16" fillId="9" borderId="13" xfId="1" applyNumberFormat="1" applyFont="1" applyFill="1" applyBorder="1"/>
    <xf numFmtId="169" fontId="15" fillId="9" borderId="13" xfId="1" applyNumberFormat="1" applyFont="1" applyFill="1" applyBorder="1"/>
    <xf numFmtId="169" fontId="16" fillId="9" borderId="0" xfId="1" applyNumberFormat="1" applyFont="1" applyFill="1" applyBorder="1"/>
    <xf numFmtId="0" fontId="17" fillId="2" borderId="0" xfId="3" applyFont="1" applyFill="1"/>
    <xf numFmtId="169" fontId="20" fillId="2" borderId="0" xfId="1" applyNumberFormat="1" applyFont="1" applyFill="1" applyBorder="1" applyAlignment="1">
      <alignment horizontal="center" vertical="center" wrapText="1"/>
    </xf>
    <xf numFmtId="0" fontId="17" fillId="10" borderId="0" xfId="3" applyFont="1" applyFill="1"/>
    <xf numFmtId="169" fontId="17" fillId="10" borderId="0" xfId="1" applyNumberFormat="1" applyFont="1" applyFill="1" applyBorder="1" applyAlignment="1">
      <alignment horizontal="center" vertical="center" wrapText="1"/>
    </xf>
    <xf numFmtId="169" fontId="17" fillId="2" borderId="0" xfId="1" applyNumberFormat="1" applyFont="1" applyFill="1" applyBorder="1"/>
    <xf numFmtId="169" fontId="21" fillId="2" borderId="0" xfId="1" applyNumberFormat="1" applyFont="1" applyFill="1" applyBorder="1" applyAlignment="1">
      <alignment horizontal="center" vertical="center" wrapText="1"/>
    </xf>
    <xf numFmtId="169" fontId="15" fillId="9" borderId="0" xfId="1" applyNumberFormat="1" applyFont="1" applyFill="1"/>
    <xf numFmtId="169" fontId="0" fillId="9" borderId="0" xfId="0" applyNumberFormat="1" applyFill="1"/>
    <xf numFmtId="169" fontId="0" fillId="2" borderId="0" xfId="0" applyNumberFormat="1" applyFill="1"/>
    <xf numFmtId="169" fontId="15" fillId="11" borderId="0" xfId="1" applyNumberFormat="1" applyFont="1" applyFill="1"/>
    <xf numFmtId="169" fontId="15" fillId="11" borderId="0" xfId="1" applyNumberFormat="1" applyFont="1" applyFill="1" applyAlignment="1">
      <alignment horizontal="center"/>
    </xf>
    <xf numFmtId="169" fontId="15" fillId="9" borderId="0" xfId="1" applyNumberFormat="1" applyFont="1" applyFill="1" applyBorder="1"/>
    <xf numFmtId="169" fontId="20" fillId="9" borderId="0" xfId="1" applyNumberFormat="1" applyFont="1" applyFill="1" applyBorder="1" applyAlignment="1">
      <alignment horizontal="center" vertical="center" wrapText="1"/>
    </xf>
    <xf numFmtId="0" fontId="17" fillId="12" borderId="0" xfId="3" applyFont="1" applyFill="1"/>
    <xf numFmtId="169" fontId="17" fillId="12" borderId="0" xfId="1" applyNumberFormat="1" applyFont="1" applyFill="1"/>
    <xf numFmtId="169" fontId="17" fillId="2" borderId="0" xfId="1" applyNumberFormat="1" applyFont="1" applyFill="1"/>
    <xf numFmtId="0" fontId="15" fillId="13" borderId="0" xfId="3" applyFont="1" applyFill="1"/>
    <xf numFmtId="0" fontId="15" fillId="14" borderId="0" xfId="3" applyFont="1" applyFill="1"/>
    <xf numFmtId="0" fontId="13" fillId="12" borderId="0" xfId="3" applyFont="1" applyFill="1"/>
    <xf numFmtId="169" fontId="13" fillId="12" borderId="0" xfId="1" applyNumberFormat="1" applyFont="1" applyFill="1" applyBorder="1"/>
    <xf numFmtId="169" fontId="13" fillId="2" borderId="0" xfId="1" applyNumberFormat="1" applyFont="1" applyFill="1" applyBorder="1"/>
    <xf numFmtId="0" fontId="21" fillId="2" borderId="0" xfId="3" applyFont="1" applyFill="1"/>
    <xf numFmtId="0" fontId="15" fillId="15" borderId="0" xfId="3" applyFont="1" applyFill="1" applyAlignment="1">
      <alignment wrapText="1"/>
    </xf>
    <xf numFmtId="169" fontId="15" fillId="16" borderId="0" xfId="1" applyNumberFormat="1" applyFont="1" applyFill="1"/>
    <xf numFmtId="169" fontId="15" fillId="17" borderId="0" xfId="1" applyNumberFormat="1" applyFont="1" applyFill="1"/>
    <xf numFmtId="0" fontId="16" fillId="18" borderId="0" xfId="3" applyFont="1" applyFill="1"/>
    <xf numFmtId="169" fontId="16" fillId="18" borderId="13" xfId="1" applyNumberFormat="1" applyFont="1" applyFill="1" applyBorder="1"/>
    <xf numFmtId="0" fontId="22" fillId="19" borderId="0" xfId="0" applyFont="1" applyFill="1"/>
    <xf numFmtId="169" fontId="15" fillId="18" borderId="13" xfId="1" applyNumberFormat="1" applyFont="1" applyFill="1" applyBorder="1"/>
    <xf numFmtId="0" fontId="15" fillId="15" borderId="0" xfId="3" applyFont="1" applyFill="1"/>
    <xf numFmtId="169" fontId="15" fillId="16" borderId="0" xfId="1" applyNumberFormat="1" applyFont="1" applyFill="1" applyAlignment="1">
      <alignment horizontal="right"/>
    </xf>
    <xf numFmtId="0" fontId="15" fillId="16" borderId="0" xfId="3" applyFont="1" applyFill="1"/>
    <xf numFmtId="0" fontId="15" fillId="20" borderId="0" xfId="3" applyFont="1" applyFill="1"/>
    <xf numFmtId="169" fontId="15" fillId="20" borderId="0" xfId="1" applyNumberFormat="1" applyFont="1" applyFill="1"/>
    <xf numFmtId="169" fontId="0" fillId="20" borderId="0" xfId="0" applyNumberFormat="1" applyFill="1"/>
    <xf numFmtId="169" fontId="15" fillId="20" borderId="0" xfId="1" applyNumberFormat="1" applyFont="1" applyFill="1" applyBorder="1"/>
    <xf numFmtId="0" fontId="23" fillId="19" borderId="0" xfId="0" applyFont="1" applyFill="1"/>
    <xf numFmtId="0" fontId="24" fillId="21" borderId="0" xfId="0" applyFont="1" applyFill="1"/>
    <xf numFmtId="0" fontId="17" fillId="22" borderId="0" xfId="3" applyFont="1" applyFill="1"/>
    <xf numFmtId="169" fontId="17" fillId="22" borderId="0" xfId="1" applyNumberFormat="1" applyFont="1" applyFill="1" applyBorder="1" applyAlignment="1">
      <alignment horizontal="center" vertical="center" wrapText="1"/>
    </xf>
    <xf numFmtId="43" fontId="15" fillId="2" borderId="0" xfId="3" applyNumberFormat="1" applyFont="1" applyFill="1"/>
    <xf numFmtId="169" fontId="15" fillId="2" borderId="0" xfId="3" applyNumberFormat="1" applyFont="1" applyFill="1"/>
    <xf numFmtId="9" fontId="15" fillId="2" borderId="0" xfId="1" applyNumberFormat="1" applyFont="1" applyFill="1"/>
    <xf numFmtId="0" fontId="16" fillId="2" borderId="14" xfId="3" applyFont="1" applyFill="1" applyBorder="1"/>
    <xf numFmtId="169" fontId="15" fillId="2" borderId="15" xfId="1" applyNumberFormat="1" applyFont="1" applyFill="1" applyBorder="1"/>
    <xf numFmtId="0" fontId="0" fillId="2" borderId="15" xfId="0" applyFill="1" applyBorder="1"/>
    <xf numFmtId="169" fontId="15" fillId="2" borderId="16" xfId="1" applyNumberFormat="1" applyFont="1" applyFill="1" applyBorder="1"/>
    <xf numFmtId="0" fontId="23" fillId="23" borderId="17" xfId="3" applyFont="1" applyFill="1" applyBorder="1"/>
    <xf numFmtId="169" fontId="23" fillId="23" borderId="0" xfId="1" applyNumberFormat="1" applyFont="1" applyFill="1" applyBorder="1" applyAlignment="1">
      <alignment horizontal="center" vertical="center" wrapText="1"/>
    </xf>
    <xf numFmtId="169" fontId="7" fillId="23" borderId="0" xfId="0" applyNumberFormat="1" applyFont="1" applyFill="1"/>
    <xf numFmtId="169" fontId="23" fillId="23" borderId="0" xfId="1" applyNumberFormat="1" applyFont="1" applyFill="1" applyBorder="1"/>
    <xf numFmtId="169" fontId="23" fillId="23" borderId="18" xfId="1" applyNumberFormat="1" applyFont="1" applyFill="1" applyBorder="1" applyAlignment="1">
      <alignment horizontal="center" vertical="center" wrapText="1"/>
    </xf>
    <xf numFmtId="0" fontId="15" fillId="2" borderId="17" xfId="3" applyFont="1" applyFill="1" applyBorder="1"/>
    <xf numFmtId="169" fontId="15" fillId="2" borderId="18" xfId="1" applyNumberFormat="1" applyFont="1" applyFill="1" applyBorder="1"/>
    <xf numFmtId="0" fontId="15" fillId="23" borderId="17" xfId="3" applyFont="1" applyFill="1" applyBorder="1"/>
    <xf numFmtId="169" fontId="15" fillId="23" borderId="0" xfId="1" applyNumberFormat="1" applyFont="1" applyFill="1" applyBorder="1"/>
    <xf numFmtId="169" fontId="15" fillId="23" borderId="18" xfId="1" applyNumberFormat="1" applyFont="1" applyFill="1" applyBorder="1"/>
    <xf numFmtId="0" fontId="17" fillId="22" borderId="17" xfId="3" applyFont="1" applyFill="1" applyBorder="1"/>
    <xf numFmtId="169" fontId="17" fillId="22" borderId="18" xfId="1" applyNumberFormat="1" applyFont="1" applyFill="1" applyBorder="1" applyAlignment="1">
      <alignment horizontal="center" vertical="center" wrapText="1"/>
    </xf>
    <xf numFmtId="0" fontId="15" fillId="2" borderId="19" xfId="3" applyFont="1" applyFill="1" applyBorder="1"/>
    <xf numFmtId="169" fontId="15" fillId="2" borderId="20" xfId="1" applyNumberFormat="1" applyFont="1" applyFill="1" applyBorder="1"/>
    <xf numFmtId="169" fontId="15" fillId="2" borderId="21" xfId="1" applyNumberFormat="1" applyFont="1" applyFill="1" applyBorder="1"/>
    <xf numFmtId="170" fontId="0" fillId="0" borderId="0" xfId="0" applyNumberFormat="1" applyAlignment="1">
      <alignment vertical="center"/>
    </xf>
    <xf numFmtId="0" fontId="25" fillId="0" borderId="0" xfId="0" applyFont="1" applyAlignment="1">
      <alignment vertical="center"/>
    </xf>
    <xf numFmtId="0" fontId="3" fillId="0" borderId="22" xfId="0" applyFont="1" applyBorder="1" applyAlignment="1">
      <alignment vertical="center"/>
    </xf>
    <xf numFmtId="165" fontId="5" fillId="0" borderId="0" xfId="2" applyNumberFormat="1" applyFont="1" applyAlignment="1">
      <alignment vertical="center" wrapText="1"/>
    </xf>
    <xf numFmtId="0" fontId="0" fillId="20" borderId="0" xfId="0" applyFill="1"/>
    <xf numFmtId="169" fontId="15" fillId="24" borderId="0" xfId="1" applyNumberFormat="1" applyFont="1" applyFill="1"/>
    <xf numFmtId="169" fontId="16" fillId="20" borderId="13" xfId="1" applyNumberFormat="1" applyFont="1" applyFill="1" applyBorder="1"/>
    <xf numFmtId="169" fontId="23" fillId="2" borderId="0" xfId="1" applyNumberFormat="1" applyFont="1" applyFill="1" applyBorder="1" applyAlignment="1">
      <alignment horizontal="center" vertical="center" wrapText="1"/>
    </xf>
    <xf numFmtId="0" fontId="7" fillId="2" borderId="0" xfId="0" applyFont="1" applyFill="1"/>
    <xf numFmtId="169" fontId="24" fillId="2" borderId="0" xfId="1" applyNumberFormat="1" applyFont="1" applyFill="1" applyBorder="1" applyAlignment="1">
      <alignment horizontal="center" vertical="center" wrapText="1"/>
    </xf>
    <xf numFmtId="0" fontId="7" fillId="20" borderId="0" xfId="0" applyFont="1" applyFill="1"/>
    <xf numFmtId="169" fontId="24" fillId="2" borderId="0" xfId="1" applyNumberFormat="1" applyFont="1" applyFill="1"/>
    <xf numFmtId="169" fontId="24" fillId="2" borderId="0" xfId="1" applyNumberFormat="1" applyFont="1" applyFill="1" applyBorder="1" applyAlignment="1">
      <alignment wrapText="1"/>
    </xf>
    <xf numFmtId="0" fontId="23" fillId="2" borderId="0" xfId="3" applyFont="1" applyFill="1"/>
    <xf numFmtId="0" fontId="24" fillId="2" borderId="0" xfId="3" applyFont="1" applyFill="1"/>
    <xf numFmtId="0" fontId="15" fillId="0" borderId="0" xfId="3" applyFont="1"/>
    <xf numFmtId="169" fontId="24" fillId="0" borderId="0" xfId="1" applyNumberFormat="1" applyFont="1" applyFill="1" applyBorder="1" applyAlignment="1">
      <alignment horizontal="center" vertical="center" wrapText="1"/>
    </xf>
    <xf numFmtId="0" fontId="7" fillId="0" borderId="0" xfId="0" applyFont="1"/>
    <xf numFmtId="169" fontId="24" fillId="0" borderId="0" xfId="1" applyNumberFormat="1" applyFont="1" applyFill="1"/>
    <xf numFmtId="169" fontId="24" fillId="0" borderId="0" xfId="1" applyNumberFormat="1" applyFont="1" applyFill="1" applyBorder="1" applyAlignment="1">
      <alignment wrapText="1"/>
    </xf>
    <xf numFmtId="169" fontId="17" fillId="0" borderId="0" xfId="1" applyNumberFormat="1" applyFont="1" applyFill="1" applyBorder="1" applyAlignment="1">
      <alignment horizontal="center" vertical="center" wrapText="1"/>
    </xf>
    <xf numFmtId="0" fontId="23" fillId="24" borderId="0" xfId="3" applyFont="1" applyFill="1"/>
    <xf numFmtId="0" fontId="24" fillId="2" borderId="0" xfId="3" applyFont="1" applyFill="1" applyAlignment="1">
      <alignment wrapText="1"/>
    </xf>
    <xf numFmtId="169" fontId="26" fillId="2" borderId="0" xfId="1" applyNumberFormat="1" applyFont="1" applyFill="1" applyBorder="1" applyAlignment="1">
      <alignment horizontal="center" vertical="center" wrapText="1"/>
    </xf>
    <xf numFmtId="169" fontId="15" fillId="24" borderId="0" xfId="1" applyNumberFormat="1" applyFont="1" applyFill="1" applyBorder="1"/>
    <xf numFmtId="0" fontId="15" fillId="25" borderId="0" xfId="3" applyFont="1" applyFill="1"/>
    <xf numFmtId="164" fontId="15" fillId="2" borderId="0" xfId="1" applyNumberFormat="1" applyFont="1" applyFill="1"/>
    <xf numFmtId="3" fontId="15" fillId="2" borderId="0" xfId="3" applyNumberFormat="1" applyFont="1" applyFill="1"/>
    <xf numFmtId="0" fontId="15" fillId="24" borderId="0" xfId="3" applyFont="1" applyFill="1"/>
    <xf numFmtId="3" fontId="15" fillId="24" borderId="0" xfId="3" applyNumberFormat="1" applyFont="1" applyFill="1"/>
    <xf numFmtId="165" fontId="4" fillId="0" borderId="0" xfId="0" applyNumberFormat="1" applyFont="1" applyFill="1" applyAlignment="1">
      <alignment vertical="center"/>
    </xf>
    <xf numFmtId="165" fontId="0" fillId="0" borderId="6" xfId="0" applyNumberFormat="1" applyFill="1" applyBorder="1" applyAlignment="1">
      <alignment vertical="center" wrapText="1"/>
    </xf>
    <xf numFmtId="165" fontId="5" fillId="0" borderId="0" xfId="2" applyNumberFormat="1" applyFont="1" applyFill="1" applyAlignment="1">
      <alignment vertical="center" wrapText="1"/>
    </xf>
    <xf numFmtId="165" fontId="5" fillId="0" borderId="0" xfId="2" applyNumberFormat="1" applyFont="1" applyFill="1" applyAlignment="1">
      <alignment vertical="center"/>
    </xf>
    <xf numFmtId="166" fontId="1" fillId="0" borderId="7" xfId="1" applyNumberFormat="1" applyFont="1" applyFill="1" applyBorder="1" applyAlignment="1">
      <alignment vertical="center" wrapText="1"/>
    </xf>
    <xf numFmtId="165" fontId="0" fillId="0" borderId="6" xfId="0" applyNumberFormat="1" applyFont="1" applyBorder="1" applyAlignment="1">
      <alignment vertical="center" wrapText="1"/>
    </xf>
    <xf numFmtId="171" fontId="28" fillId="0" borderId="0" xfId="16" applyNumberFormat="1" applyFont="1" applyFill="1" applyAlignment="1">
      <alignment vertical="top" wrapText="1"/>
    </xf>
    <xf numFmtId="172" fontId="0" fillId="0" borderId="6" xfId="1" applyNumberFormat="1" applyFont="1" applyFill="1" applyBorder="1" applyAlignment="1">
      <alignment vertical="center"/>
    </xf>
    <xf numFmtId="165" fontId="2" fillId="0" borderId="4" xfId="0" applyNumberFormat="1" applyFont="1" applyFill="1" applyBorder="1" applyAlignment="1">
      <alignment horizontal="center" vertical="center" wrapText="1"/>
    </xf>
    <xf numFmtId="166" fontId="0" fillId="0" borderId="6" xfId="1" applyNumberFormat="1" applyFont="1" applyBorder="1" applyAlignment="1">
      <alignment vertical="center" wrapText="1"/>
    </xf>
    <xf numFmtId="0" fontId="0" fillId="0" borderId="0" xfId="0" applyFill="1" applyAlignment="1">
      <alignment vertical="center"/>
    </xf>
    <xf numFmtId="0" fontId="3"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169" fontId="17" fillId="3" borderId="8" xfId="1" applyNumberFormat="1" applyFont="1" applyFill="1" applyBorder="1" applyAlignment="1">
      <alignment horizontal="center"/>
    </xf>
    <xf numFmtId="169" fontId="17" fillId="4" borderId="8" xfId="1" applyNumberFormat="1" applyFont="1" applyFill="1" applyBorder="1" applyAlignment="1">
      <alignment horizontal="center"/>
    </xf>
  </cellXfs>
  <cellStyles count="17">
    <cellStyle name="Comma" xfId="1" builtinId="3"/>
    <cellStyle name="Comma 2" xfId="9" xr:uid="{2D52DB1B-E0ED-4D8A-825F-E074A5A83FF5}"/>
    <cellStyle name="Comma 3" xfId="13" xr:uid="{2B13A5E5-1E87-40DE-B699-D4569E5BC251}"/>
    <cellStyle name="Comma 7 2" xfId="4" xr:uid="{40C6944E-133C-4929-A078-9D46C8E46EBD}"/>
    <cellStyle name="Heading 5" xfId="16" xr:uid="{356D6AF3-0746-43F4-BEF0-378A885A0AB5}"/>
    <cellStyle name="Normal" xfId="0" builtinId="0"/>
    <cellStyle name="Normal 19 2 2" xfId="14" xr:uid="{106D7891-F58F-4037-8BEC-D6A5E9DB8DE2}"/>
    <cellStyle name="Normal 2" xfId="5" xr:uid="{36868414-21C7-42D4-A04B-507C4E6345D2}"/>
    <cellStyle name="Normal 2 2" xfId="6" xr:uid="{3BF7384C-7468-45C4-BBA0-88C1A1E5B1EB}"/>
    <cellStyle name="Normal 2 5" xfId="12" xr:uid="{D893F84F-9C41-4E8D-972E-34F1E1F24A3A}"/>
    <cellStyle name="Normal 20 2 2 2 2 2 2 2 3 2 2 2 3" xfId="15" xr:uid="{592DACA1-8345-4AFF-8EF8-F4EC927C2260}"/>
    <cellStyle name="Normal 4" xfId="2" xr:uid="{8D287256-2F61-4C3C-AA1D-DDFF0BD5E78E}"/>
    <cellStyle name="Normal 6" xfId="11" xr:uid="{B5D2B4B3-2FEE-4FDC-9083-7CC661FB131B}"/>
    <cellStyle name="Normal 8 2" xfId="3" xr:uid="{EA3AC134-1007-4314-8316-F0DB88C9D4A2}"/>
    <cellStyle name="SAPBEXchaText" xfId="7" xr:uid="{E5C2DA8A-5E2F-4D5D-BB4B-2AD311B414A9}"/>
    <cellStyle name="SAPBEXstdItem" xfId="8" xr:uid="{D88C3B81-BFDA-4FF8-A866-8D3FC6AFCAE9}"/>
    <cellStyle name="Table Heading 1 2" xfId="10" xr:uid="{58A153A8-3028-4503-A76E-C4A944BAE7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airney\AppData\Local\Microsoft\Windows\Temporary%20Internet%20Files\Content.Outlook\DS9HS02D\Stage%202%20-%20Org%20Design\150928%20ARCHIVE\151005%20Categorisation%20(revised%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usiness%20Planning\26.02%20returns\20160225%20Analysis%20and%20Data%20Business%20Planning%20Dashboard%20v2.xlsm"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sites/FINLOND/Shared%20Documents/General/Corp%20Fin,%20Gov%20&amp;%20Reporting/Budgets%20&amp;%20Reporting/Business%20Planning/19-20%20Business%20Planning/19-20%20budget%20setting/Business%20Planning%20Budgets%2019-20%2014.5.19.xlsx?418637BF" TargetMode="External"/><Relationship Id="rId1" Type="http://schemas.openxmlformats.org/officeDocument/2006/relationships/externalLinkPath" Target="file:///\\418637BF\Business%20Planning%20Budgets%2019-20%2014.5.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hall\AppData\Local\Microsoft\Windows\Temporary%20Internet%20Files\Content.Outlook\BJFCTZBQ\20150731%20DCLG%20HEADCOUNT%20DASHBOARD%20-%20NEW%20MASTER%20FILE_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pcairney\AppData\Local\Microsoft\Windows\Temporary%20Internet%20Files\Content.Outlook\DS9HS02D\20150731%20Organisational%20Design%20Dat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_Stats\Turnover\2017\20170831%20-%20August%202017\20170831%20-%20Turnover%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Data All"/>
      <sheetName val="FTE by grade table"/>
      <sheetName val="Pivot tables for graphs"/>
      <sheetName val="Chart2"/>
      <sheetName val="Chart3"/>
      <sheetName val="Chart4"/>
      <sheetName val="Chart5"/>
      <sheetName val="Chart7"/>
      <sheetName val="Chart8"/>
      <sheetName val="Functions All"/>
      <sheetName val="Categorisation"/>
      <sheetName val="Lists"/>
      <sheetName val="Summay20%"/>
      <sheetName val="Directorate breakdown"/>
      <sheetName val="% reductions"/>
      <sheetName val="Category cost breakdown"/>
      <sheetName val="Category FTE breakdown"/>
      <sheetName val="Pipeline"/>
      <sheetName val="Overtime"/>
      <sheetName val="reconcilliation"/>
      <sheetName val="Headcount by Dir"/>
      <sheetName val="Data_All"/>
      <sheetName val="FTE_by_grade_table"/>
      <sheetName val="Pivot_tables_for_graphs"/>
      <sheetName val="Functions_All"/>
      <sheetName val="Directorate_breakdown"/>
      <sheetName val="%_reductions"/>
      <sheetName val="Category_cost_breakdown"/>
      <sheetName val="Category_FTE_breakdown"/>
      <sheetName val="Headcount_by_Dir"/>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ow r="3">
          <cell r="A3" t="str">
            <v>Must do in law or to run a department of State</v>
          </cell>
        </row>
      </sheetData>
      <sheetData sheetId="11"/>
      <sheetData sheetId="12">
        <row r="2">
          <cell r="B2" t="str">
            <v>Analysis and Innovation</v>
          </cell>
        </row>
        <row r="3">
          <cell r="B3" t="str">
            <v>Neighbourhoods Analysis</v>
          </cell>
        </row>
        <row r="4">
          <cell r="B4" t="str">
            <v>Strategic Analysis Team</v>
          </cell>
        </row>
        <row r="5">
          <cell r="B5" t="str">
            <v>Strategic Statistics Division</v>
          </cell>
        </row>
        <row r="6">
          <cell r="B6" t="str">
            <v>Cities</v>
          </cell>
        </row>
        <row r="7">
          <cell r="B7" t="str">
            <v>Cities and Local Growth</v>
          </cell>
        </row>
        <row r="8">
          <cell r="B8" t="str">
            <v>Enterprise Zones</v>
          </cell>
        </row>
        <row r="9">
          <cell r="B9" t="str">
            <v>Policy Team</v>
          </cell>
        </row>
        <row r="10">
          <cell r="B10" t="str">
            <v>EM GDT Programme</v>
          </cell>
        </row>
        <row r="11">
          <cell r="B11" t="str">
            <v>ERDF Programmes Team</v>
          </cell>
        </row>
        <row r="12">
          <cell r="B12" t="str">
            <v>Direcrorate Support</v>
          </cell>
        </row>
        <row r="13">
          <cell r="B13" t="str">
            <v xml:space="preserve">Delivery: Compliance team </v>
          </cell>
        </row>
        <row r="14">
          <cell r="B14" t="str">
            <v>Managing Authority</v>
          </cell>
        </row>
        <row r="15">
          <cell r="B15" t="str">
            <v>Delivery: Other</v>
          </cell>
        </row>
        <row r="16">
          <cell r="B16" t="str">
            <v>ALB Business Partners</v>
          </cell>
        </row>
        <row r="17">
          <cell r="B17" t="str">
            <v>Corporate Finance &amp; FRAT</v>
          </cell>
        </row>
        <row r="18">
          <cell r="B18" t="str">
            <v>Credit Risk</v>
          </cell>
        </row>
        <row r="19">
          <cell r="B19" t="str">
            <v>FCSG Business Partners</v>
          </cell>
        </row>
        <row r="20">
          <cell r="B20" t="str">
            <v>Finance</v>
          </cell>
        </row>
        <row r="21">
          <cell r="B21" t="str">
            <v>Finance Business Partners</v>
          </cell>
        </row>
        <row r="22">
          <cell r="B22" t="str">
            <v>Finance Change</v>
          </cell>
        </row>
        <row r="23">
          <cell r="B23" t="str">
            <v>Finance Shared Service Div</v>
          </cell>
        </row>
        <row r="24">
          <cell r="B24" t="str">
            <v>Intelligent Client Function</v>
          </cell>
        </row>
        <row r="25">
          <cell r="B25" t="str">
            <v>Knowledge &amp; IT</v>
          </cell>
        </row>
        <row r="26">
          <cell r="B26" t="str">
            <v>Knowledge &amp; IT (FOI)</v>
          </cell>
        </row>
        <row r="27">
          <cell r="B27" t="str">
            <v>Property Asset Management Unit</v>
          </cell>
        </row>
        <row r="38">
          <cell r="B38" t="str">
            <v>Better Rented&amp;Leasehold Sector</v>
          </cell>
        </row>
        <row r="39">
          <cell r="B39" t="str">
            <v>Building Regulations&amp;Standards</v>
          </cell>
        </row>
        <row r="40">
          <cell r="B40" t="str">
            <v>Climate Change &amp; Sustain Build</v>
          </cell>
        </row>
        <row r="41">
          <cell r="B41" t="str">
            <v>Homelessness and Support</v>
          </cell>
        </row>
        <row r="42">
          <cell r="B42" t="str">
            <v>Housing Revenue Account</v>
          </cell>
        </row>
        <row r="43">
          <cell r="B43" t="str">
            <v>Housing Standards and Support</v>
          </cell>
        </row>
        <row r="44">
          <cell r="B44" t="str">
            <v>Strategic Support Unit</v>
          </cell>
        </row>
        <row r="45">
          <cell r="B45" t="str">
            <v>Town Centres High St &amp; Costal</v>
          </cell>
        </row>
        <row r="46">
          <cell r="B46" t="str">
            <v>Welfare Reform</v>
          </cell>
        </row>
        <row r="47">
          <cell r="B47" t="str">
            <v>Housing Markets</v>
          </cell>
        </row>
        <row r="48">
          <cell r="B48" t="str">
            <v>Housing Strat HCA Spon &amp; Bill</v>
          </cell>
        </row>
        <row r="49">
          <cell r="B49" t="str">
            <v>Housing Supply</v>
          </cell>
        </row>
        <row r="50">
          <cell r="B50" t="str">
            <v>Land and Housing Delivery</v>
          </cell>
        </row>
        <row r="51">
          <cell r="B51" t="str">
            <v>Right to Buy&amp;Affordable h'sing</v>
          </cell>
        </row>
        <row r="52">
          <cell r="B52" t="str">
            <v>Big Society &amp; Community Rights</v>
          </cell>
        </row>
        <row r="53">
          <cell r="B53" t="str">
            <v>Decentralisation &amp; Neighb'hood</v>
          </cell>
        </row>
        <row r="54">
          <cell r="B54" t="str">
            <v>Integration &amp; Community Rights</v>
          </cell>
        </row>
        <row r="55">
          <cell r="B55" t="str">
            <v>Integration and Faith</v>
          </cell>
        </row>
        <row r="56">
          <cell r="B56" t="str">
            <v>Research &amp; Analysis</v>
          </cell>
        </row>
        <row r="57">
          <cell r="B57" t="str">
            <v>Analysis &amp; Data</v>
          </cell>
        </row>
        <row r="58">
          <cell r="B58" t="str">
            <v>Business Rates Retention &amp; Settlement</v>
          </cell>
        </row>
        <row r="59">
          <cell r="B59" t="str">
            <v>Council Tax</v>
          </cell>
        </row>
        <row r="60">
          <cell r="B60" t="str">
            <v>ICT Unit</v>
          </cell>
        </row>
        <row r="61">
          <cell r="B61" t="str">
            <v>Local Government Finance</v>
          </cell>
        </row>
        <row r="62">
          <cell r="B62" t="str">
            <v>Local Government Finance Pol</v>
          </cell>
        </row>
        <row r="63">
          <cell r="B63" t="str">
            <v>Revenue Funding Policy</v>
          </cell>
        </row>
        <row r="64">
          <cell r="B64" t="str">
            <v>Strategy and Futures</v>
          </cell>
        </row>
        <row r="65">
          <cell r="B65" t="str">
            <v>Strategy, Revenue, Capital &amp; Payments</v>
          </cell>
        </row>
        <row r="66">
          <cell r="B66" t="str">
            <v>Workforce Pay &amp; Pensions</v>
          </cell>
        </row>
        <row r="67">
          <cell r="B67" t="str">
            <v>Accountability &amp; Intelligence</v>
          </cell>
        </row>
        <row r="68">
          <cell r="B68" t="str">
            <v>Care and Reform</v>
          </cell>
        </row>
        <row r="69">
          <cell r="B69" t="str">
            <v>Democracy</v>
          </cell>
        </row>
        <row r="70">
          <cell r="B70" t="str">
            <v>Devolution</v>
          </cell>
        </row>
        <row r="71">
          <cell r="B71" t="str">
            <v>Loc Gov Strat Brief &amp; Prod</v>
          </cell>
        </row>
        <row r="72">
          <cell r="B72" t="str">
            <v>Local Audit Improvement &amp; Intervention</v>
          </cell>
        </row>
        <row r="73">
          <cell r="B73" t="str">
            <v>Local Government Policy</v>
          </cell>
        </row>
        <row r="74">
          <cell r="B74" t="str">
            <v>Localism</v>
          </cell>
        </row>
        <row r="75">
          <cell r="B75" t="str">
            <v>Localism Support Unit</v>
          </cell>
        </row>
        <row r="76">
          <cell r="B76" t="str">
            <v>Localities and London Team</v>
          </cell>
        </row>
        <row r="77">
          <cell r="B77" t="str">
            <v>Localities Central Team</v>
          </cell>
        </row>
        <row r="78">
          <cell r="B78" t="str">
            <v>Localities Leads</v>
          </cell>
        </row>
        <row r="79">
          <cell r="B79" t="str">
            <v>London Futures Team</v>
          </cell>
        </row>
        <row r="80">
          <cell r="B80" t="str">
            <v>London Policy team</v>
          </cell>
        </row>
        <row r="81">
          <cell r="B81" t="str">
            <v>Policy Profession Support Team</v>
          </cell>
        </row>
        <row r="88">
          <cell r="B88" t="str">
            <v>Infrastructure &amp; Environment</v>
          </cell>
        </row>
        <row r="89">
          <cell r="B89" t="str">
            <v>National Planning Casework Uni</v>
          </cell>
        </row>
        <row r="90">
          <cell r="B90" t="str">
            <v>Planning</v>
          </cell>
        </row>
        <row r="91">
          <cell r="B91" t="str">
            <v>Planning - Development Mgmt</v>
          </cell>
        </row>
        <row r="92">
          <cell r="B92" t="str">
            <v>Planning - Development Plans</v>
          </cell>
        </row>
        <row r="93">
          <cell r="B93" t="str">
            <v>Planning – Economic and Social</v>
          </cell>
        </row>
        <row r="94">
          <cell r="B94" t="str">
            <v>Planning Casework</v>
          </cell>
        </row>
        <row r="95">
          <cell r="B95" t="str">
            <v>Programme Management</v>
          </cell>
        </row>
        <row r="96">
          <cell r="B96" t="str">
            <v>Corporate Communications</v>
          </cell>
        </row>
        <row r="97">
          <cell r="B97" t="str">
            <v>Correspondence</v>
          </cell>
        </row>
        <row r="98">
          <cell r="B98" t="str">
            <v>Executive Team Office</v>
          </cell>
        </row>
        <row r="99">
          <cell r="B99" t="str">
            <v>External Communications</v>
          </cell>
        </row>
        <row r="100">
          <cell r="B100" t="str">
            <v>Implementation Unit</v>
          </cell>
        </row>
        <row r="101">
          <cell r="B101" t="str">
            <v>Minister of State - BL</v>
          </cell>
        </row>
        <row r="102">
          <cell r="B102" t="str">
            <v>Minister of State – MF</v>
          </cell>
        </row>
        <row r="103">
          <cell r="B103" t="str">
            <v>Parliamentary</v>
          </cell>
        </row>
        <row r="104">
          <cell r="B104" t="str">
            <v>Private Office</v>
          </cell>
        </row>
        <row r="105">
          <cell r="B105" t="str">
            <v>Secretary of State</v>
          </cell>
        </row>
        <row r="106">
          <cell r="B106" t="str">
            <v>SPADS Office</v>
          </cell>
        </row>
        <row r="107">
          <cell r="B107" t="str">
            <v>Strategy</v>
          </cell>
        </row>
        <row r="108">
          <cell r="B108" t="str">
            <v>Strategy, Comms &amp; Private Off</v>
          </cell>
        </row>
        <row r="109">
          <cell r="B109" t="str">
            <v>Public Service Reform Directorate</v>
          </cell>
        </row>
        <row r="110">
          <cell r="B110" t="str">
            <v>Troubled Families Team</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llocation Calculation"/>
      <sheetName val="Plan3"/>
      <sheetName val="Plan2"/>
      <sheetName val="Plan1"/>
      <sheetName val="Example plan"/>
      <sheetName val="Dashboard"/>
      <sheetName val="Master"/>
      <sheetName val="Background information"/>
      <sheetName val="Sheet5"/>
      <sheetName val="Breakeven Summary"/>
      <sheetName val="Breakeven Pivot"/>
      <sheetName val="Stretch Summary"/>
      <sheetName val="Stretch Pivot"/>
      <sheetName val="20160225 Analysis and Data Busi"/>
      <sheetName val="Allocation_Calculation"/>
      <sheetName val="Example_plan"/>
      <sheetName val="Background_information"/>
      <sheetName val="Breakeven_Summary"/>
      <sheetName val="Breakeven_Pivot"/>
      <sheetName val="Stretch_Summary"/>
      <sheetName val="Stretch_Pivot"/>
      <sheetName val="20160225_Analysis_and_Data_Busi"/>
    </sheetNames>
    <sheetDataSet>
      <sheetData sheetId="0" refreshError="1"/>
      <sheetData sheetId="1" refreshError="1"/>
      <sheetData sheetId="2">
        <row r="12">
          <cell r="F12" t="str">
            <v>Power policies ADD have aggregated the resources allocated to all 13 power policies for this return.  We will separate this out and provide milestones and risk information in the next iteration when we have been able to reflect policy needs</v>
          </cell>
        </row>
      </sheetData>
      <sheetData sheetId="3">
        <row r="12">
          <cell r="F12" t="str">
            <v>Strategic Objectives ADD have aggregated the resources allocated to all strategic objectives for this return.  We will separate this out and provide milestones and risk information in the next iteration when we have been able to reflect policy needs</v>
          </cell>
        </row>
      </sheetData>
      <sheetData sheetId="4">
        <row r="12">
          <cell r="F12" t="str">
            <v>Other workstreams. This reflects resource allocated to work not directly related to power policies or strategic resource such as data systems and admin support.  These figures are aggregated and will be separated out in the next return</v>
          </cell>
        </row>
      </sheetData>
      <sheetData sheetId="5" refreshError="1"/>
      <sheetData sheetId="6"/>
      <sheetData sheetId="7"/>
      <sheetData sheetId="8">
        <row r="57">
          <cell r="H57">
            <v>129356.30286000001</v>
          </cell>
        </row>
      </sheetData>
      <sheetData sheetId="9">
        <row r="1">
          <cell r="A1">
            <v>1</v>
          </cell>
          <cell r="C1" t="str">
            <v>Red</v>
          </cell>
        </row>
        <row r="2">
          <cell r="A2">
            <v>2</v>
          </cell>
          <cell r="C2" t="str">
            <v>Amber</v>
          </cell>
        </row>
        <row r="3">
          <cell r="A3">
            <v>3</v>
          </cell>
          <cell r="C3" t="str">
            <v>Green</v>
          </cell>
        </row>
      </sheetData>
      <sheetData sheetId="10" refreshError="1"/>
      <sheetData sheetId="11">
        <row r="5">
          <cell r="B5">
            <v>0.91966675322119107</v>
          </cell>
        </row>
      </sheetData>
      <sheetData sheetId="12" refreshError="1"/>
      <sheetData sheetId="13">
        <row r="5">
          <cell r="B5">
            <v>0.79500025966357291</v>
          </cell>
        </row>
      </sheetData>
      <sheetData sheetId="14" refreshError="1"/>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ny - RDEL info"/>
      <sheetName val="Danny - Demand led info"/>
      <sheetName val="Demand led programmes"/>
      <sheetName val="Challenge pack work - RDEL"/>
      <sheetName val="RDEL - Sept FO"/>
      <sheetName val="RDEL - Jan FO"/>
      <sheetName val="CDEL Grant - Sept FO"/>
      <sheetName val="CDEL Grant - Jan FO"/>
      <sheetName val="CDEL FT - Sept FO"/>
      <sheetName val="CDEL FT - Jan FO"/>
      <sheetName val="Challenge Pack - RDEL"/>
      <sheetName val="RDEL - Budgets"/>
      <sheetName val="CDEL - Budgets "/>
      <sheetName val="Housing &amp; Planning"/>
      <sheetName val="CDEL grant - FBP comments"/>
      <sheetName val="CFO"/>
      <sheetName val="Local Gov &amp; Public Service"/>
      <sheetName val="Decentralisation &amp; Growth"/>
      <sheetName val="Switches"/>
      <sheetName val="Mains Control Totals"/>
      <sheetName val="RDEL - Budgets - Funded"/>
      <sheetName val="CDEL - Budgets - Funded"/>
      <sheetName val="Admin - Budgets - Funded"/>
      <sheetName val="CDEL FT - Budgets"/>
      <sheetName val="SoS submission tables"/>
      <sheetName val="BRR funding"/>
      <sheetName val="Sheet2"/>
      <sheetName val="Sheet1"/>
    </sheetNames>
    <sheetDataSet>
      <sheetData sheetId="0">
        <row r="5">
          <cell r="D5"/>
        </row>
        <row r="9">
          <cell r="G9"/>
          <cell r="H9" t="str">
            <v>SO1: Deliver the homes the country needs</v>
          </cell>
          <cell r="I9"/>
          <cell r="J9"/>
          <cell r="K9"/>
          <cell r="L9"/>
        </row>
        <row r="10">
          <cell r="G10" t="str">
            <v>X085A168 GROSS</v>
          </cell>
          <cell r="H10" t="str">
            <v>CAPITAL POOLED HOUSING RECEIPTS </v>
          </cell>
          <cell r="I10">
            <v>0</v>
          </cell>
          <cell r="J10" t="e">
            <v>#REF!</v>
          </cell>
          <cell r="K10">
            <v>0</v>
          </cell>
          <cell r="L10">
            <v>0</v>
          </cell>
        </row>
        <row r="11">
          <cell r="G11" t="str">
            <v>X085A189 GROSS</v>
          </cell>
          <cell r="H11" t="str">
            <v>HCA AFFORDABLE HOMES - AFFORDABLE HOMES PROGRAMME</v>
          </cell>
          <cell r="I11">
            <v>5060</v>
          </cell>
          <cell r="J11" t="e">
            <v>#REF!</v>
          </cell>
          <cell r="K11">
            <v>2060</v>
          </cell>
          <cell r="L11">
            <v>2060</v>
          </cell>
        </row>
        <row r="12">
          <cell r="G12" t="str">
            <v>X085A199 GROSS</v>
          </cell>
          <cell r="H12" t="str">
            <v xml:space="preserve">HCA AFFORDABLE HOMES - NAHP </v>
          </cell>
          <cell r="I12">
            <v>0</v>
          </cell>
          <cell r="J12" t="e">
            <v>#REF!</v>
          </cell>
          <cell r="K12">
            <v>0</v>
          </cell>
          <cell r="L12">
            <v>0</v>
          </cell>
        </row>
        <row r="13">
          <cell r="G13" t="str">
            <v>X085A283 GROSS</v>
          </cell>
          <cell r="H13" t="str">
            <v xml:space="preserve">NEW HOMES BONUS </v>
          </cell>
          <cell r="I13">
            <v>947500</v>
          </cell>
          <cell r="J13" t="e">
            <v>#REF!</v>
          </cell>
          <cell r="K13">
            <v>900000</v>
          </cell>
          <cell r="L13">
            <v>900000</v>
          </cell>
        </row>
        <row r="14">
          <cell r="G14" t="str">
            <v>X085A293 GROSS</v>
          </cell>
          <cell r="H14" t="str">
            <v>PFI SPECIAL GRANT HOUSING (DCLG MAIN)</v>
          </cell>
          <cell r="I14">
            <v>192100</v>
          </cell>
          <cell r="J14" t="e">
            <v>#REF!</v>
          </cell>
          <cell r="K14">
            <v>192100</v>
          </cell>
          <cell r="L14">
            <v>186929</v>
          </cell>
        </row>
        <row r="15">
          <cell r="G15" t="str">
            <v>X085A308 GROSS</v>
          </cell>
          <cell r="H15" t="str">
            <v>VALUATION OFFICE AGENCY RIGHT TO BUY CHARGES</v>
          </cell>
          <cell r="I15">
            <v>2000</v>
          </cell>
          <cell r="J15" t="e">
            <v>#REF!</v>
          </cell>
          <cell r="K15">
            <v>2000</v>
          </cell>
          <cell r="L15">
            <v>0</v>
          </cell>
        </row>
        <row r="16">
          <cell r="G16" t="str">
            <v>X085A392 GROSS</v>
          </cell>
          <cell r="H16" t="str">
            <v>LONDON SETTLEMENT  (Danny - please note the budget should be £440,120 not £433,000)</v>
          </cell>
          <cell r="I16">
            <v>-233</v>
          </cell>
          <cell r="J16" t="e">
            <v>#REF!</v>
          </cell>
          <cell r="K16">
            <v>433</v>
          </cell>
          <cell r="L16">
            <v>440</v>
          </cell>
        </row>
        <row r="17">
          <cell r="G17" t="str">
            <v>X085A487 GROSS</v>
          </cell>
          <cell r="H17" t="str">
            <v xml:space="preserve">HCA Kickstart-Receipts </v>
          </cell>
          <cell r="I17">
            <v>0</v>
          </cell>
          <cell r="J17" t="e">
            <v>#REF!</v>
          </cell>
          <cell r="K17">
            <v>0</v>
          </cell>
          <cell r="L17">
            <v>0</v>
          </cell>
        </row>
        <row r="18">
          <cell r="G18" t="str">
            <v>X085A531 GROSS</v>
          </cell>
          <cell r="H18" t="str">
            <v xml:space="preserve">RIGHT TO BUY AGENTS </v>
          </cell>
          <cell r="I18">
            <v>600</v>
          </cell>
          <cell r="J18" t="e">
            <v>#REF!</v>
          </cell>
          <cell r="K18">
            <v>600</v>
          </cell>
          <cell r="L18">
            <v>372</v>
          </cell>
        </row>
        <row r="19">
          <cell r="G19" t="str">
            <v>X085A600 GROSS</v>
          </cell>
          <cell r="H19" t="str">
            <v>MANCHESTER HOUSING INVESTMENT FUND</v>
          </cell>
          <cell r="I19">
            <v>-642</v>
          </cell>
          <cell r="J19" t="e">
            <v>#REF!</v>
          </cell>
          <cell r="K19">
            <v>0</v>
          </cell>
          <cell r="L19">
            <v>0</v>
          </cell>
        </row>
        <row r="20">
          <cell r="G20" t="str">
            <v xml:space="preserve"> GROSS</v>
          </cell>
          <cell r="H20" t="str">
            <v>BUILDING AFFORDABLE HOMES</v>
          </cell>
          <cell r="I20">
            <v>1146385</v>
          </cell>
          <cell r="J20" t="e">
            <v>#REF!</v>
          </cell>
          <cell r="K20">
            <v>1097193</v>
          </cell>
          <cell r="L20">
            <v>1089801</v>
          </cell>
        </row>
        <row r="21">
          <cell r="G21" t="str">
            <v>X085A465 GROSS</v>
          </cell>
          <cell r="H21" t="str">
            <v xml:space="preserve">HCA HOUSING SUPPLY:HELP TO BUY </v>
          </cell>
          <cell r="I21">
            <v>0</v>
          </cell>
          <cell r="J21" t="e">
            <v>#REF!</v>
          </cell>
          <cell r="K21">
            <v>3500</v>
          </cell>
          <cell r="L21">
            <v>4350</v>
          </cell>
        </row>
        <row r="22">
          <cell r="G22" t="str">
            <v xml:space="preserve"> GROSS</v>
          </cell>
          <cell r="H22" t="str">
            <v>HELP TO BUY</v>
          </cell>
          <cell r="I22">
            <v>0</v>
          </cell>
          <cell r="J22" t="e">
            <v>#REF!</v>
          </cell>
          <cell r="K22">
            <v>3500</v>
          </cell>
          <cell r="L22">
            <v>4350</v>
          </cell>
        </row>
        <row r="23">
          <cell r="G23" t="str">
            <v>X085A556 GROSS</v>
          </cell>
          <cell r="H23" t="str">
            <v xml:space="preserve"> EBBSFLEET DEVELOPMENT CORP:</v>
          </cell>
          <cell r="I23">
            <v>2000</v>
          </cell>
          <cell r="J23" t="e">
            <v>#REF!</v>
          </cell>
          <cell r="K23">
            <v>0</v>
          </cell>
          <cell r="L23">
            <v>2000</v>
          </cell>
        </row>
        <row r="24">
          <cell r="G24" t="str">
            <v>X085A729 GROSS</v>
          </cell>
          <cell r="H24" t="str">
            <v>INFRASTRUCTURE TO SUPPORT HOUSING</v>
          </cell>
          <cell r="I24">
            <v>4000</v>
          </cell>
          <cell r="J24" t="e">
            <v>#REF!</v>
          </cell>
          <cell r="K24">
            <v>0</v>
          </cell>
          <cell r="L24">
            <v>0</v>
          </cell>
        </row>
        <row r="25">
          <cell r="G25" t="str">
            <v>X085A743 GROSS</v>
          </cell>
          <cell r="H25" t="str">
            <v xml:space="preserve">HOUSING INFRASTRUCTURE FUND (NPIF) </v>
          </cell>
          <cell r="I25">
            <v>3000</v>
          </cell>
          <cell r="J25" t="e">
            <v>#REF!</v>
          </cell>
          <cell r="K25">
            <v>0</v>
          </cell>
          <cell r="L25">
            <v>0</v>
          </cell>
        </row>
        <row r="26">
          <cell r="G26" t="str">
            <v>X085A762 GROSS</v>
          </cell>
          <cell r="H26" t="str">
            <v xml:space="preserve">HCA - HOUSING INFRASTRUCTURE FUND: </v>
          </cell>
          <cell r="I26">
            <v>0</v>
          </cell>
          <cell r="J26" t="e">
            <v>#REF!</v>
          </cell>
          <cell r="K26">
            <v>10500</v>
          </cell>
          <cell r="L26">
            <v>0</v>
          </cell>
        </row>
        <row r="27">
          <cell r="G27" t="str">
            <v>X085A787 GROSS</v>
          </cell>
          <cell r="H27" t="str">
            <v xml:space="preserve">HOUSING DEALS </v>
          </cell>
          <cell r="I27">
            <v>0</v>
          </cell>
          <cell r="J27" t="e">
            <v>#REF!</v>
          </cell>
          <cell r="K27">
            <v>0</v>
          </cell>
          <cell r="L27">
            <v>0</v>
          </cell>
        </row>
        <row r="28">
          <cell r="G28" t="str">
            <v>X085A797 GROSS</v>
          </cell>
          <cell r="H28" t="str">
            <v xml:space="preserve">HOUSING DEALS - CAMKOX </v>
          </cell>
          <cell r="I28">
            <v>0</v>
          </cell>
          <cell r="J28" t="e">
            <v>#REF!</v>
          </cell>
          <cell r="K28">
            <v>0</v>
          </cell>
          <cell r="L28">
            <v>0</v>
          </cell>
        </row>
        <row r="29">
          <cell r="G29" t="str">
            <v xml:space="preserve"> GROSS</v>
          </cell>
          <cell r="H29" t="str">
            <v>INFRASTRUCTURE FOR HOUSING</v>
          </cell>
          <cell r="I29">
            <v>9000</v>
          </cell>
          <cell r="J29" t="e">
            <v>#REF!</v>
          </cell>
          <cell r="K29">
            <v>10500</v>
          </cell>
          <cell r="L29">
            <v>2000</v>
          </cell>
        </row>
        <row r="30">
          <cell r="G30" t="str">
            <v>X085A097 GROSS</v>
          </cell>
          <cell r="H30" t="str">
            <v xml:space="preserve">VALUATION TRIBUNALS </v>
          </cell>
          <cell r="I30">
            <v>0</v>
          </cell>
          <cell r="J30" t="e">
            <v>#REF!</v>
          </cell>
          <cell r="K30">
            <v>0</v>
          </cell>
          <cell r="L30">
            <v>0</v>
          </cell>
        </row>
        <row r="31">
          <cell r="G31" t="str">
            <v>X085A234 GROSS</v>
          </cell>
          <cell r="H31" t="str">
            <v>HOMES &amp; COMMUNITIES AGENCY DEL PROG V</v>
          </cell>
          <cell r="I31">
            <v>0</v>
          </cell>
          <cell r="J31" t="e">
            <v>#REF!</v>
          </cell>
          <cell r="K31">
            <v>0</v>
          </cell>
          <cell r="L31">
            <v>0</v>
          </cell>
        </row>
        <row r="32">
          <cell r="G32" t="str">
            <v>X085A376 GROSS</v>
          </cell>
          <cell r="H32" t="str">
            <v>HCA HOUSING SUPPLY: LEGACY (GBB, LIF, CB)</v>
          </cell>
          <cell r="I32">
            <v>150</v>
          </cell>
          <cell r="J32" t="e">
            <v>#REF!</v>
          </cell>
          <cell r="K32">
            <v>150</v>
          </cell>
          <cell r="L32">
            <v>0</v>
          </cell>
        </row>
        <row r="33">
          <cell r="G33" t="str">
            <v>X085A460 GROSS</v>
          </cell>
          <cell r="H33" t="str">
            <v>HCA HOUSING SUPPLY:BUILD TO RENT</v>
          </cell>
          <cell r="I33">
            <v>250</v>
          </cell>
          <cell r="J33" t="e">
            <v>#REF!</v>
          </cell>
          <cell r="K33">
            <v>250</v>
          </cell>
          <cell r="L33"/>
        </row>
        <row r="34">
          <cell r="G34" t="str">
            <v>X085A514 GROSS</v>
          </cell>
          <cell r="H34" t="str">
            <v xml:space="preserve">VALUATION TRIBUNAL SERVICE </v>
          </cell>
          <cell r="I34">
            <v>0</v>
          </cell>
          <cell r="J34" t="e">
            <v>#REF!</v>
          </cell>
          <cell r="K34">
            <v>0</v>
          </cell>
          <cell r="L34">
            <v>0</v>
          </cell>
        </row>
        <row r="35">
          <cell r="G35" t="str">
            <v>X085A553 GROSS</v>
          </cell>
          <cell r="H35" t="str">
            <v>RIGHT TO BUILD </v>
          </cell>
          <cell r="I35">
            <v>10170</v>
          </cell>
          <cell r="J35" t="e">
            <v>#REF!</v>
          </cell>
          <cell r="K35">
            <v>5085</v>
          </cell>
          <cell r="L35">
            <v>5040</v>
          </cell>
        </row>
        <row r="36">
          <cell r="G36" t="str">
            <v>X085A565 GROSS</v>
          </cell>
          <cell r="H36" t="str">
            <v>HCA HOUSING SUPPLY: ESTATE REGENERATION</v>
          </cell>
          <cell r="I36">
            <v>304</v>
          </cell>
          <cell r="J36" t="e">
            <v>#REF!</v>
          </cell>
          <cell r="K36">
            <v>370</v>
          </cell>
          <cell r="L36">
            <v>370</v>
          </cell>
        </row>
        <row r="37">
          <cell r="G37" t="str">
            <v>X085A669 GROSS</v>
          </cell>
          <cell r="H37" t="str">
            <v xml:space="preserve">STARTER HOMES </v>
          </cell>
          <cell r="I37">
            <v>600</v>
          </cell>
          <cell r="J37" t="e">
            <v>#REF!</v>
          </cell>
          <cell r="K37">
            <v>600</v>
          </cell>
          <cell r="L37">
            <v>0</v>
          </cell>
        </row>
        <row r="38">
          <cell r="G38" t="str">
            <v>X085A670 GROSS</v>
          </cell>
          <cell r="H38" t="str">
            <v xml:space="preserve">ESTATE REGENERATION </v>
          </cell>
          <cell r="I38">
            <v>600</v>
          </cell>
          <cell r="J38" t="e">
            <v>#REF!</v>
          </cell>
          <cell r="K38">
            <v>350</v>
          </cell>
          <cell r="L38">
            <v>0</v>
          </cell>
        </row>
        <row r="39">
          <cell r="G39" t="str">
            <v>X085A671 GROSS</v>
          </cell>
          <cell r="H39" t="str">
            <v>HCA HOME BUILDING FUND: SHORT TERM INVESTMENT</v>
          </cell>
          <cell r="I39">
            <v>3460</v>
          </cell>
          <cell r="J39" t="e">
            <v>#REF!</v>
          </cell>
          <cell r="K39">
            <v>3560</v>
          </cell>
          <cell r="L39">
            <v>0</v>
          </cell>
        </row>
        <row r="40">
          <cell r="G40" t="str">
            <v>X085A672 GROSS</v>
          </cell>
          <cell r="H40" t="str">
            <v>HCA HOME BUILDING FUND: LONG TERM INVESTMENT</v>
          </cell>
          <cell r="I40">
            <v>4200</v>
          </cell>
          <cell r="J40" t="e">
            <v>#REF!</v>
          </cell>
          <cell r="K40">
            <v>4555</v>
          </cell>
          <cell r="L40">
            <v>0</v>
          </cell>
        </row>
        <row r="41">
          <cell r="G41" t="str">
            <v>X085A703 GROSS</v>
          </cell>
          <cell r="H41" t="str">
            <v xml:space="preserve">GARDEN VILLAGES </v>
          </cell>
          <cell r="I41">
            <v>9000</v>
          </cell>
          <cell r="J41" t="e">
            <v>#REF!</v>
          </cell>
          <cell r="K41">
            <v>8800</v>
          </cell>
          <cell r="L41">
            <v>0</v>
          </cell>
        </row>
        <row r="42">
          <cell r="G42" t="str">
            <v>X085A710 GROSS</v>
          </cell>
          <cell r="H42" t="str">
            <v>HCA GARDEN VILLAGES CAPACITY FUNDING</v>
          </cell>
          <cell r="I42">
            <v>0</v>
          </cell>
          <cell r="J42" t="e">
            <v>#REF!</v>
          </cell>
          <cell r="K42">
            <v>0</v>
          </cell>
          <cell r="L42">
            <v>0</v>
          </cell>
        </row>
        <row r="43">
          <cell r="G43" t="str">
            <v>X085A712 GROSS</v>
          </cell>
          <cell r="H43" t="str">
            <v xml:space="preserve">COMMUNITY HOUSING FUND </v>
          </cell>
          <cell r="I43">
            <v>103000</v>
          </cell>
          <cell r="J43" t="e">
            <v>#REF!</v>
          </cell>
          <cell r="K43">
            <v>58979</v>
          </cell>
          <cell r="L43">
            <v>4000</v>
          </cell>
        </row>
        <row r="44">
          <cell r="G44" t="str">
            <v>X085A794 GROSS</v>
          </cell>
          <cell r="H44" t="str">
            <v xml:space="preserve">HCA COMMUNITY HOUSING FUND </v>
          </cell>
          <cell r="I44">
            <v>0</v>
          </cell>
          <cell r="J44" t="e">
            <v>#REF!</v>
          </cell>
          <cell r="K44">
            <v>0</v>
          </cell>
          <cell r="L44">
            <v>0</v>
          </cell>
        </row>
        <row r="45">
          <cell r="G45" t="str">
            <v xml:space="preserve"> GROSS</v>
          </cell>
          <cell r="H45" t="str">
            <v>MARKET DIVERSIFICATION</v>
          </cell>
          <cell r="I45">
            <v>131734</v>
          </cell>
          <cell r="J45" t="e">
            <v>#REF!</v>
          </cell>
          <cell r="K45">
            <v>82699</v>
          </cell>
          <cell r="L45">
            <v>9410</v>
          </cell>
        </row>
        <row r="46">
          <cell r="G46" t="str">
            <v>X085A535 INCOME</v>
          </cell>
          <cell r="H46" t="str">
            <v xml:space="preserve">HCA CITY DEALS: PRESTON CITY DEAL </v>
          </cell>
          <cell r="I46">
            <v>-3293</v>
          </cell>
          <cell r="J46" t="e">
            <v>#REF!</v>
          </cell>
          <cell r="K46">
            <v>-8603</v>
          </cell>
          <cell r="L46">
            <v>0</v>
          </cell>
        </row>
        <row r="47">
          <cell r="G47" t="str">
            <v>X085A536 GROSS</v>
          </cell>
          <cell r="H47" t="str">
            <v xml:space="preserve">HCA CITY DEALS: BIRMINGHAM CITY DEAL </v>
          </cell>
          <cell r="I47">
            <v>-1458</v>
          </cell>
          <cell r="J47" t="e">
            <v>#REF!</v>
          </cell>
          <cell r="K47">
            <v>-709</v>
          </cell>
          <cell r="L47">
            <v>0</v>
          </cell>
        </row>
        <row r="48">
          <cell r="G48" t="str">
            <v>X085A537 GROSS</v>
          </cell>
          <cell r="H48" t="str">
            <v xml:space="preserve">HCA CITY DEALS: MANCHESTER CITY DEAL </v>
          </cell>
          <cell r="I48">
            <v>-7</v>
          </cell>
          <cell r="J48" t="e">
            <v>#REF!</v>
          </cell>
          <cell r="K48">
            <v>-3</v>
          </cell>
          <cell r="L48">
            <v>0</v>
          </cell>
        </row>
        <row r="49">
          <cell r="G49" t="str">
            <v>X085A641 GROSS</v>
          </cell>
          <cell r="H49" t="str">
            <v>HCA SINGLE LAND: HCA STARTER HOMES PROGRAMME</v>
          </cell>
          <cell r="I49">
            <v>0</v>
          </cell>
          <cell r="J49" t="e">
            <v>#REF!</v>
          </cell>
          <cell r="K49">
            <v>0</v>
          </cell>
          <cell r="L49">
            <v>0</v>
          </cell>
        </row>
        <row r="50">
          <cell r="G50" t="str">
            <v>X085A757 GROSS</v>
          </cell>
          <cell r="H50" t="str">
            <v xml:space="preserve">HCA - ACCELERATED CONSTRUCTION </v>
          </cell>
          <cell r="I50">
            <v>0</v>
          </cell>
          <cell r="J50" t="e">
            <v>#REF!</v>
          </cell>
          <cell r="K50">
            <v>0</v>
          </cell>
          <cell r="L50">
            <v>0</v>
          </cell>
        </row>
        <row r="51">
          <cell r="G51" t="str">
            <v>X085A779 GROSS</v>
          </cell>
          <cell r="H51" t="str">
            <v>SMALL SITES: INFRASTRUCTURE &amp; REMEDIATION</v>
          </cell>
          <cell r="I51">
            <v>0</v>
          </cell>
          <cell r="J51" t="e">
            <v>#REF!</v>
          </cell>
          <cell r="K51">
            <v>0</v>
          </cell>
          <cell r="L51">
            <v>0</v>
          </cell>
        </row>
        <row r="52">
          <cell r="G52" t="str">
            <v>X085A780 GROSS</v>
          </cell>
          <cell r="H52" t="str">
            <v xml:space="preserve">LAND ASSEMBLY FUND </v>
          </cell>
          <cell r="I52">
            <v>0</v>
          </cell>
          <cell r="J52" t="e">
            <v>#REF!</v>
          </cell>
          <cell r="K52">
            <v>0</v>
          </cell>
          <cell r="L52">
            <v>0</v>
          </cell>
        </row>
        <row r="53">
          <cell r="G53" t="str">
            <v>X085A795 INCOME</v>
          </cell>
          <cell r="H53" t="str">
            <v xml:space="preserve">HCA LAND ASSEMBLY FUND </v>
          </cell>
          <cell r="I53">
            <v>0</v>
          </cell>
          <cell r="J53" t="e">
            <v>#REF!</v>
          </cell>
          <cell r="K53">
            <v>6000</v>
          </cell>
          <cell r="L53">
            <v>5400</v>
          </cell>
        </row>
        <row r="54">
          <cell r="G54" t="str">
            <v>X085A796 GROSS</v>
          </cell>
          <cell r="H54" t="str">
            <v xml:space="preserve">HCA SMALL SITES FUND </v>
          </cell>
          <cell r="I54">
            <v>0</v>
          </cell>
          <cell r="J54" t="e">
            <v>#REF!</v>
          </cell>
          <cell r="K54">
            <v>600</v>
          </cell>
          <cell r="L54">
            <v>0</v>
          </cell>
        </row>
        <row r="55">
          <cell r="G55" t="str">
            <v xml:space="preserve"> GROSS</v>
          </cell>
          <cell r="H55" t="str">
            <v>MORE LAND IN THE RIGHT PLACES</v>
          </cell>
          <cell r="I55">
            <v>-4758</v>
          </cell>
          <cell r="J55" t="e">
            <v>#REF!</v>
          </cell>
          <cell r="K55">
            <v>-2715</v>
          </cell>
          <cell r="L55">
            <v>5400</v>
          </cell>
        </row>
        <row r="56">
          <cell r="G56" t="str">
            <v>X085A316 GROSS</v>
          </cell>
          <cell r="H56" t="str">
            <v>COMMUNITY INFRASTRUCTURE LEVY, PLANNING ADVISORY</v>
          </cell>
          <cell r="I56">
            <v>1535</v>
          </cell>
          <cell r="J56" t="e">
            <v>#REF!</v>
          </cell>
          <cell r="K56">
            <v>1415</v>
          </cell>
          <cell r="L56">
            <v>1200</v>
          </cell>
        </row>
        <row r="57">
          <cell r="G57" t="str">
            <v>X085A574 GROSS</v>
          </cell>
          <cell r="H57" t="str">
            <v xml:space="preserve">NEIGHBOURHOOD PLANNING:NEW BURDEN </v>
          </cell>
          <cell r="I57">
            <v>10000</v>
          </cell>
          <cell r="J57" t="e">
            <v>#REF!</v>
          </cell>
          <cell r="K57">
            <v>8000</v>
          </cell>
          <cell r="L57">
            <v>8000</v>
          </cell>
        </row>
        <row r="58">
          <cell r="G58" t="str">
            <v>X085A575 GROSS</v>
          </cell>
          <cell r="H58" t="str">
            <v>NEIGHBOURHOOD PLANNING:SUPPORTING COMMUNITIES</v>
          </cell>
          <cell r="I58">
            <v>6128</v>
          </cell>
          <cell r="J58" t="e">
            <v>#REF!</v>
          </cell>
          <cell r="K58">
            <v>9450</v>
          </cell>
          <cell r="L58">
            <v>5200</v>
          </cell>
        </row>
        <row r="59">
          <cell r="G59" t="str">
            <v>X085A583 GROSS</v>
          </cell>
          <cell r="H59" t="str">
            <v>OPEN SOURCE PLANNING:DATA ON BROWNFIELD LAND</v>
          </cell>
          <cell r="I59">
            <v>1600</v>
          </cell>
          <cell r="J59" t="e">
            <v>#REF!</v>
          </cell>
          <cell r="K59">
            <v>1600</v>
          </cell>
          <cell r="L59">
            <v>0</v>
          </cell>
        </row>
        <row r="60">
          <cell r="G60" t="str">
            <v>X085A662 GROSS</v>
          </cell>
          <cell r="H60" t="str">
            <v xml:space="preserve">LOCAL PLANS INTERVENTION </v>
          </cell>
          <cell r="I60">
            <v>2000</v>
          </cell>
          <cell r="J60" t="e">
            <v>#REF!</v>
          </cell>
          <cell r="K60">
            <v>0</v>
          </cell>
          <cell r="L60">
            <v>0</v>
          </cell>
        </row>
        <row r="61">
          <cell r="G61" t="str">
            <v>X085A730 GROSS</v>
          </cell>
          <cell r="H61" t="str">
            <v xml:space="preserve">PLANNING DELIVERY FUND </v>
          </cell>
          <cell r="I61">
            <v>22000</v>
          </cell>
          <cell r="J61" t="e">
            <v>#REF!</v>
          </cell>
          <cell r="K61">
            <v>8000</v>
          </cell>
          <cell r="L61">
            <v>1615</v>
          </cell>
        </row>
        <row r="62">
          <cell r="G62" t="str">
            <v>X085A769 GROSS</v>
          </cell>
          <cell r="H62" t="str">
            <v>GREAT CRESTED NEWTS </v>
          </cell>
          <cell r="I62">
            <v>1369</v>
          </cell>
          <cell r="J62" t="e">
            <v>#REF!</v>
          </cell>
          <cell r="K62">
            <v>0</v>
          </cell>
          <cell r="L62">
            <v>3925</v>
          </cell>
        </row>
        <row r="63">
          <cell r="G63" t="str">
            <v xml:space="preserve"> GROSS</v>
          </cell>
          <cell r="H63" t="str">
            <v>PLANNING REFORM</v>
          </cell>
          <cell r="I63">
            <v>44632</v>
          </cell>
          <cell r="J63" t="e">
            <v>#REF!</v>
          </cell>
          <cell r="K63">
            <v>28465</v>
          </cell>
          <cell r="L63">
            <v>19940</v>
          </cell>
        </row>
        <row r="64">
          <cell r="G64" t="str">
            <v>X085A534 GROSS</v>
          </cell>
          <cell r="H64" t="str">
            <v>HCA SINGLE LAND PROGRAMME</v>
          </cell>
          <cell r="I64">
            <v>3173</v>
          </cell>
          <cell r="J64" t="e">
            <v>#REF!</v>
          </cell>
          <cell r="K64">
            <v>-6261</v>
          </cell>
          <cell r="L64">
            <v>23000</v>
          </cell>
        </row>
        <row r="65">
          <cell r="G65" t="str">
            <v>X085A534 INCOME</v>
          </cell>
          <cell r="H65" t="str">
            <v>HCA SINGLE LAND PROGRAMME income</v>
          </cell>
          <cell r="I65">
            <v>0</v>
          </cell>
          <cell r="J65" t="e">
            <v>#REF!</v>
          </cell>
          <cell r="K65">
            <v>0</v>
          </cell>
          <cell r="L65">
            <v>-33065</v>
          </cell>
        </row>
        <row r="66">
          <cell r="G66" t="str">
            <v>X085A637 GROSS</v>
          </cell>
          <cell r="H66" t="str">
            <v xml:space="preserve">HIGH VALUE ASSETS </v>
          </cell>
          <cell r="I66">
            <v>100</v>
          </cell>
          <cell r="J66" t="e">
            <v>#REF!</v>
          </cell>
          <cell r="K66">
            <v>0</v>
          </cell>
          <cell r="L66">
            <v>0</v>
          </cell>
        </row>
        <row r="67">
          <cell r="G67" t="str">
            <v>X085A665 GROSS</v>
          </cell>
          <cell r="H67" t="str">
            <v xml:space="preserve">LA LAND REVIEW NEW BURDENS </v>
          </cell>
          <cell r="I67">
            <v>2250</v>
          </cell>
          <cell r="J67" t="e">
            <v>#REF!</v>
          </cell>
          <cell r="K67">
            <v>2250</v>
          </cell>
          <cell r="L67">
            <v>2250</v>
          </cell>
        </row>
        <row r="68">
          <cell r="G68" t="str">
            <v xml:space="preserve"> GROSS</v>
          </cell>
          <cell r="H68" t="str">
            <v>PUBLIC SECTOR LAND</v>
          </cell>
          <cell r="I68">
            <v>5523</v>
          </cell>
          <cell r="J68" t="e">
            <v>#REF!</v>
          </cell>
          <cell r="K68">
            <v>-4011</v>
          </cell>
          <cell r="L68">
            <v>-7815</v>
          </cell>
        </row>
        <row r="69">
          <cell r="G69" t="str">
            <v xml:space="preserve"> GROSS</v>
          </cell>
          <cell r="H69" t="str">
            <v>PORTFOLIO 1.A: HOUSING SUPPLY Total</v>
          </cell>
          <cell r="I69">
            <v>1332516</v>
          </cell>
          <cell r="J69" t="e">
            <v>#REF!</v>
          </cell>
          <cell r="K69">
            <v>1215631</v>
          </cell>
          <cell r="L69">
            <v>1123086</v>
          </cell>
        </row>
        <row r="70">
          <cell r="G70" t="str">
            <v xml:space="preserve"> GROSS</v>
          </cell>
          <cell r="H70" t="str">
            <v>STRATEGIC OBJECTIVE 1: Total</v>
          </cell>
          <cell r="I70">
            <v>1332516</v>
          </cell>
          <cell r="J70" t="e">
            <v>#REF!</v>
          </cell>
          <cell r="K70">
            <v>1215631</v>
          </cell>
          <cell r="L70">
            <v>1123086</v>
          </cell>
        </row>
        <row r="71">
          <cell r="G71" t="str">
            <v xml:space="preserve"> GROSS</v>
          </cell>
          <cell r="H71"/>
          <cell r="I71"/>
          <cell r="J71"/>
          <cell r="K71"/>
          <cell r="L71"/>
        </row>
        <row r="72">
          <cell r="G72" t="str">
            <v xml:space="preserve"> GROSS</v>
          </cell>
          <cell r="H72" t="str">
            <v>STRATEGIC OBJECTIVE 2: MAKE THE VISION OF A PLACE YOU CALL HOME A REALITY</v>
          </cell>
          <cell r="I72"/>
          <cell r="J72"/>
          <cell r="K72"/>
          <cell r="L72"/>
        </row>
        <row r="73">
          <cell r="G73" t="str">
            <v>X085A184 GROSS</v>
          </cell>
          <cell r="H73" t="str">
            <v xml:space="preserve">PREVENTING HOMELESSNESS </v>
          </cell>
          <cell r="I73">
            <v>57000</v>
          </cell>
          <cell r="J73" t="e">
            <v>#REF!</v>
          </cell>
          <cell r="K73">
            <v>46000</v>
          </cell>
          <cell r="L73">
            <v>51800</v>
          </cell>
        </row>
        <row r="74">
          <cell r="G74" t="str">
            <v>X085A667 GROSS</v>
          </cell>
          <cell r="H74" t="str">
            <v>FLEXIBLE HOMELESSNESS SUPPORT GRANT (FHSG)</v>
          </cell>
          <cell r="I74">
            <v>215100</v>
          </cell>
          <cell r="J74" t="e">
            <v>#REF!</v>
          </cell>
          <cell r="K74">
            <v>215000</v>
          </cell>
          <cell r="L74">
            <v>207100</v>
          </cell>
        </row>
        <row r="75">
          <cell r="G75" t="str">
            <v xml:space="preserve"> GROSS</v>
          </cell>
          <cell r="H75" t="str">
            <v>HOMELESSNESS</v>
          </cell>
          <cell r="I75">
            <v>272100</v>
          </cell>
          <cell r="J75" t="e">
            <v>#REF!</v>
          </cell>
          <cell r="K75">
            <v>261000</v>
          </cell>
          <cell r="L75">
            <v>258900</v>
          </cell>
        </row>
        <row r="76">
          <cell r="G76" t="str">
            <v>X085A783 GROSS</v>
          </cell>
          <cell r="H76" t="str">
            <v xml:space="preserve">ROUGH SLEEPING INITIATIVE </v>
          </cell>
          <cell r="I76">
            <v>0</v>
          </cell>
          <cell r="J76" t="e">
            <v>#REF!</v>
          </cell>
          <cell r="K76">
            <v>0</v>
          </cell>
          <cell r="L76">
            <v>34000</v>
          </cell>
        </row>
        <row r="77">
          <cell r="G77" t="str">
            <v xml:space="preserve"> GROSS</v>
          </cell>
          <cell r="H77" t="str">
            <v>ROUGH SLEEPING</v>
          </cell>
          <cell r="I77">
            <v>0</v>
          </cell>
          <cell r="J77" t="e">
            <v>#REF!</v>
          </cell>
          <cell r="K77">
            <v>0</v>
          </cell>
          <cell r="L77">
            <v>34000</v>
          </cell>
        </row>
        <row r="78">
          <cell r="G78" t="str">
            <v>X085A186 GROSS</v>
          </cell>
          <cell r="H78" t="str">
            <v>NAT. BODY FOR HOME IMPROVEMENT AGENCIES (FOUNDATION</v>
          </cell>
          <cell r="I78">
            <v>1080</v>
          </cell>
          <cell r="J78" t="e">
            <v>#REF!</v>
          </cell>
          <cell r="K78">
            <v>1080</v>
          </cell>
          <cell r="L78">
            <v>1080</v>
          </cell>
        </row>
        <row r="79">
          <cell r="G79" t="str">
            <v xml:space="preserve"> GROSS</v>
          </cell>
          <cell r="H79" t="str">
            <v>SUPPORTED HOUSING</v>
          </cell>
          <cell r="I79">
            <v>1080</v>
          </cell>
          <cell r="J79" t="e">
            <v>#REF!</v>
          </cell>
          <cell r="K79">
            <v>1080</v>
          </cell>
          <cell r="L79">
            <v>1080</v>
          </cell>
        </row>
        <row r="80">
          <cell r="G80" t="str">
            <v xml:space="preserve"> GROSS</v>
          </cell>
          <cell r="H80" t="str">
            <v>PORTFOLIO 2.A: HELPING VULNERABLE PEOPLE Total</v>
          </cell>
          <cell r="I80">
            <v>273180</v>
          </cell>
          <cell r="J80" t="e">
            <v>#REF!</v>
          </cell>
          <cell r="K80">
            <v>262080</v>
          </cell>
          <cell r="L80">
            <v>293980</v>
          </cell>
        </row>
        <row r="81">
          <cell r="G81" t="str">
            <v>X085A538 GROSS</v>
          </cell>
          <cell r="H81" t="str">
            <v xml:space="preserve">PRS NEW BURDENS </v>
          </cell>
          <cell r="I81">
            <v>409</v>
          </cell>
          <cell r="J81" t="e">
            <v>#REF!</v>
          </cell>
          <cell r="K81">
            <v>409</v>
          </cell>
          <cell r="L81">
            <v>418</v>
          </cell>
        </row>
        <row r="82">
          <cell r="G82" t="str">
            <v>X085A716 GROSS</v>
          </cell>
          <cell r="H82" t="str">
            <v xml:space="preserve">LEASEHOLD REFORM </v>
          </cell>
          <cell r="I82">
            <v>2700</v>
          </cell>
          <cell r="J82" t="e">
            <v>#REF!</v>
          </cell>
          <cell r="K82">
            <v>0</v>
          </cell>
          <cell r="L82">
            <v>819.5</v>
          </cell>
        </row>
        <row r="83">
          <cell r="G83" t="str">
            <v>X085A781 GROSS</v>
          </cell>
          <cell r="H83" t="str">
            <v xml:space="preserve">SUPPORT FOR PRS ACCESS </v>
          </cell>
          <cell r="I83">
            <v>10000</v>
          </cell>
          <cell r="J83" t="e">
            <v>#REF!</v>
          </cell>
          <cell r="K83">
            <v>0</v>
          </cell>
          <cell r="L83">
            <v>0</v>
          </cell>
        </row>
        <row r="84">
          <cell r="G84" t="str">
            <v xml:space="preserve"> GROSS</v>
          </cell>
          <cell r="H84" t="str">
            <v>LEASEHOLD REFORM</v>
          </cell>
          <cell r="I84">
            <v>13109</v>
          </cell>
          <cell r="J84" t="e">
            <v>#REF!</v>
          </cell>
          <cell r="K84">
            <v>409</v>
          </cell>
          <cell r="L84">
            <v>1237.5</v>
          </cell>
        </row>
        <row r="85">
          <cell r="G85" t="str">
            <v>X085A295 GROSS</v>
          </cell>
          <cell r="H85" t="str">
            <v>RENT OFFICER SERVICES AND PENSIONS LIABILITIES</v>
          </cell>
          <cell r="I85">
            <v>2135</v>
          </cell>
          <cell r="J85" t="e">
            <v>#REF!</v>
          </cell>
          <cell r="K85">
            <v>2035</v>
          </cell>
          <cell r="L85">
            <v>2035</v>
          </cell>
        </row>
        <row r="86">
          <cell r="G86" t="str">
            <v>X085A306 GROSS</v>
          </cell>
          <cell r="H86" t="str">
            <v xml:space="preserve">TENANT EMPOWERMENT </v>
          </cell>
          <cell r="I86">
            <v>0</v>
          </cell>
          <cell r="J86" t="e">
            <v>#REF!</v>
          </cell>
          <cell r="K86"/>
          <cell r="L86">
            <v>300</v>
          </cell>
        </row>
        <row r="87">
          <cell r="G87" t="str">
            <v>X085A635 GROSS</v>
          </cell>
          <cell r="H87" t="str">
            <v xml:space="preserve">SMOKE &amp; CO ALARMS </v>
          </cell>
          <cell r="I87">
            <v>70</v>
          </cell>
          <cell r="J87" t="e">
            <v>#REF!</v>
          </cell>
          <cell r="K87">
            <v>70</v>
          </cell>
          <cell r="L87">
            <v>70</v>
          </cell>
        </row>
        <row r="88">
          <cell r="G88" t="str">
            <v>X085A645 GROSS</v>
          </cell>
          <cell r="H88" t="str">
            <v xml:space="preserve">ROGUE LANDLORDS </v>
          </cell>
          <cell r="I88">
            <v>8149</v>
          </cell>
          <cell r="J88" t="e">
            <v>#REF!</v>
          </cell>
          <cell r="K88"/>
          <cell r="L88"/>
        </row>
        <row r="89">
          <cell r="G89" t="str">
            <v>X085A763 GROSS</v>
          </cell>
          <cell r="H89" t="str">
            <v xml:space="preserve">ESTATE AGENTS REGULATION </v>
          </cell>
          <cell r="I89">
            <v>269</v>
          </cell>
          <cell r="J89" t="e">
            <v>#REF!</v>
          </cell>
          <cell r="K89">
            <v>269</v>
          </cell>
          <cell r="L89"/>
        </row>
        <row r="90">
          <cell r="G90" t="str">
            <v>X085A790 GROSS</v>
          </cell>
          <cell r="H90" t="str">
            <v xml:space="preserve">PRS TRIBUNAL COSTS </v>
          </cell>
          <cell r="I90">
            <v>0</v>
          </cell>
          <cell r="J90" t="e">
            <v>#REF!</v>
          </cell>
          <cell r="K90"/>
          <cell r="L90">
            <v>0</v>
          </cell>
        </row>
        <row r="91">
          <cell r="G91" t="str">
            <v>X085A791 GROSS</v>
          </cell>
          <cell r="H91" t="str">
            <v xml:space="preserve">PRS RESEARCH &amp; REVIEWS </v>
          </cell>
          <cell r="I91">
            <v>0</v>
          </cell>
          <cell r="J91" t="e">
            <v>#REF!</v>
          </cell>
          <cell r="K91">
            <v>0</v>
          </cell>
          <cell r="L91">
            <v>16</v>
          </cell>
        </row>
        <row r="92">
          <cell r="G92" t="str">
            <v>(Total) GROSS</v>
          </cell>
          <cell r="H92" t="str">
            <v>REFORM OF PRIVATE RENTAL SECTOR</v>
          </cell>
          <cell r="I92">
            <v>10623</v>
          </cell>
          <cell r="J92" t="e">
            <v>#REF!</v>
          </cell>
          <cell r="K92">
            <v>2374</v>
          </cell>
          <cell r="L92">
            <v>2421</v>
          </cell>
        </row>
        <row r="93">
          <cell r="G93" t="str">
            <v>X085A666 GROSS</v>
          </cell>
          <cell r="H93" t="str">
            <v xml:space="preserve">DOMESTIC ABUSE </v>
          </cell>
          <cell r="I93">
            <v>11000</v>
          </cell>
          <cell r="J93" t="e">
            <v>#REF!</v>
          </cell>
          <cell r="K93">
            <v>10000</v>
          </cell>
          <cell r="L93">
            <v>13109</v>
          </cell>
        </row>
        <row r="94">
          <cell r="G94" t="str">
            <v xml:space="preserve"> GROSS</v>
          </cell>
          <cell r="H94" t="str">
            <v>SOCIAL HOUSING GREEN PAPER</v>
          </cell>
          <cell r="I94">
            <v>11000</v>
          </cell>
          <cell r="J94" t="e">
            <v>#REF!</v>
          </cell>
          <cell r="K94">
            <v>10000</v>
          </cell>
          <cell r="L94">
            <v>13109</v>
          </cell>
        </row>
        <row r="95">
          <cell r="G95" t="str">
            <v>X085A681 GROSS</v>
          </cell>
          <cell r="H95" t="str">
            <v xml:space="preserve">RIGHT TO BUY PILOT </v>
          </cell>
          <cell r="I95">
            <v>139485</v>
          </cell>
          <cell r="J95" t="e">
            <v>#REF!</v>
          </cell>
          <cell r="K95">
            <v>59759</v>
          </cell>
          <cell r="L95"/>
        </row>
        <row r="96">
          <cell r="G96" t="str">
            <v xml:space="preserve"> GROSS</v>
          </cell>
          <cell r="H96" t="str">
            <v>RIGHT TO BUY PILOT-BALLOT 2</v>
          </cell>
          <cell r="I96"/>
          <cell r="J96"/>
          <cell r="K96"/>
          <cell r="L96"/>
        </row>
        <row r="97">
          <cell r="G97" t="str">
            <v xml:space="preserve"> GROSS</v>
          </cell>
          <cell r="H97" t="str">
            <v>VRTB: PILOT</v>
          </cell>
          <cell r="I97">
            <v>139485</v>
          </cell>
          <cell r="J97" t="e">
            <v>#REF!</v>
          </cell>
          <cell r="K97">
            <v>59759</v>
          </cell>
          <cell r="L97">
            <v>0</v>
          </cell>
        </row>
        <row r="98">
          <cell r="G98" t="str">
            <v xml:space="preserve"> GROSS</v>
          </cell>
          <cell r="H98" t="str">
            <v>PORTFOLIO 2.B: ACCESS AND EXPERIENCE Total</v>
          </cell>
          <cell r="I98">
            <v>174217</v>
          </cell>
          <cell r="J98" t="e">
            <v>#REF!</v>
          </cell>
          <cell r="K98">
            <v>72542</v>
          </cell>
          <cell r="L98">
            <v>16767.5</v>
          </cell>
        </row>
        <row r="99">
          <cell r="G99" t="str">
            <v xml:space="preserve"> GROSS</v>
          </cell>
          <cell r="H99" t="str">
            <v>STRATEGIC OBJECTIVE 2:  Total</v>
          </cell>
          <cell r="I99">
            <v>447397</v>
          </cell>
          <cell r="J99" t="e">
            <v>#REF!</v>
          </cell>
          <cell r="K99">
            <v>334622</v>
          </cell>
          <cell r="L99">
            <v>310747.5</v>
          </cell>
        </row>
        <row r="100">
          <cell r="G100" t="str">
            <v xml:space="preserve"> GROSS</v>
          </cell>
          <cell r="H100"/>
          <cell r="I100"/>
          <cell r="J100"/>
          <cell r="K100"/>
          <cell r="L100">
            <v>0</v>
          </cell>
        </row>
        <row r="101">
          <cell r="G101" t="str">
            <v xml:space="preserve"> GROSS</v>
          </cell>
          <cell r="H101" t="str">
            <v>STRATEGIC OBJECTIVE 3: DELIVER A SUSTAINABLE FUTURE FOR LOCAL GOVERNMENT STRENGTHENING ITS CONNECTION TO THE COMMUNITIES IT SERVES</v>
          </cell>
          <cell r="I101"/>
          <cell r="J101"/>
          <cell r="K101"/>
          <cell r="L101">
            <v>0</v>
          </cell>
        </row>
        <row r="102">
          <cell r="G102" t="str">
            <v>X085A489 GROSS</v>
          </cell>
          <cell r="H102" t="str">
            <v xml:space="preserve">DATA TRANSPARENCY </v>
          </cell>
          <cell r="I102">
            <v>4000</v>
          </cell>
          <cell r="J102" t="e">
            <v>#REF!</v>
          </cell>
          <cell r="K102">
            <v>4000</v>
          </cell>
          <cell r="L102">
            <v>3832</v>
          </cell>
        </row>
        <row r="103">
          <cell r="G103" t="str">
            <v xml:space="preserve"> GROSS</v>
          </cell>
          <cell r="H103" t="str">
            <v>DIGITAL</v>
          </cell>
          <cell r="I103">
            <v>4000</v>
          </cell>
          <cell r="J103" t="e">
            <v>#REF!</v>
          </cell>
          <cell r="K103">
            <v>4000</v>
          </cell>
          <cell r="L103">
            <v>3832</v>
          </cell>
        </row>
        <row r="104">
          <cell r="G104" t="str">
            <v>X085A161 GROSS</v>
          </cell>
          <cell r="H104" t="str">
            <v xml:space="preserve">LOCAL SERVICES SUPPORT GRANT </v>
          </cell>
          <cell r="I104">
            <v>0</v>
          </cell>
          <cell r="J104" t="e">
            <v>#REF!</v>
          </cell>
          <cell r="K104">
            <v>0</v>
          </cell>
          <cell r="L104">
            <v>0</v>
          </cell>
        </row>
        <row r="105">
          <cell r="G105" t="str">
            <v>X085A543 GROSS</v>
          </cell>
          <cell r="H105" t="str">
            <v xml:space="preserve">LOCAL AUTHORITY FRAUD </v>
          </cell>
          <cell r="I105">
            <v>0</v>
          </cell>
          <cell r="J105" t="e">
            <v>#REF!</v>
          </cell>
          <cell r="K105">
            <v>0</v>
          </cell>
          <cell r="L105">
            <v>78</v>
          </cell>
        </row>
        <row r="106">
          <cell r="G106" t="str">
            <v>X085A544 GROSS</v>
          </cell>
          <cell r="H106" t="str">
            <v>AUDIT COMMISSION CLOSURE </v>
          </cell>
          <cell r="I106">
            <v>0</v>
          </cell>
          <cell r="J106" t="e">
            <v>#REF!</v>
          </cell>
          <cell r="K106">
            <v>0</v>
          </cell>
          <cell r="L106">
            <v>0</v>
          </cell>
        </row>
        <row r="107">
          <cell r="G107" t="str">
            <v>X085A546 GROSS</v>
          </cell>
          <cell r="H107" t="str">
            <v xml:space="preserve">LOCAL GOVERNMENT EFFICIENCY </v>
          </cell>
          <cell r="I107">
            <v>0</v>
          </cell>
          <cell r="J107" t="e">
            <v>#REF!</v>
          </cell>
          <cell r="K107">
            <v>0</v>
          </cell>
          <cell r="L107">
            <v>0</v>
          </cell>
        </row>
        <row r="108">
          <cell r="G108" t="str">
            <v>X085A547 GROSS</v>
          </cell>
          <cell r="H108" t="str">
            <v>EMERGENCY FUNDING FOR LAs:SEVERE WEATHER RECOVERY</v>
          </cell>
          <cell r="I108">
            <v>4051</v>
          </cell>
          <cell r="J108" t="e">
            <v>#REF!</v>
          </cell>
          <cell r="K108">
            <v>4310</v>
          </cell>
          <cell r="L108">
            <v>4310</v>
          </cell>
        </row>
        <row r="109">
          <cell r="G109" t="str">
            <v>X085A549 GROSS</v>
          </cell>
          <cell r="H109" t="str">
            <v>LOCAL GOVERNMENT FINANCE MAIN: FAMILY ANNEXES</v>
          </cell>
          <cell r="I109">
            <v>3000</v>
          </cell>
          <cell r="J109" t="e">
            <v>#REF!</v>
          </cell>
          <cell r="K109">
            <v>3000</v>
          </cell>
          <cell r="L109">
            <v>4500</v>
          </cell>
        </row>
        <row r="110">
          <cell r="G110" t="str">
            <v>X085A613 GROSS</v>
          </cell>
          <cell r="H110" t="str">
            <v xml:space="preserve">BETTER CARE FUND CONTRIBUTIONS </v>
          </cell>
          <cell r="I110">
            <v>750</v>
          </cell>
          <cell r="J110" t="e">
            <v>#REF!</v>
          </cell>
          <cell r="K110">
            <v>500</v>
          </cell>
          <cell r="L110">
            <v>0</v>
          </cell>
        </row>
        <row r="111">
          <cell r="G111" t="str">
            <v>X085A642 GROSS</v>
          </cell>
          <cell r="H111" t="str">
            <v xml:space="preserve">SMALLER AUTHORITIES SECTOR LED BODY: </v>
          </cell>
          <cell r="I111">
            <v>70</v>
          </cell>
          <cell r="J111" t="e">
            <v>#REF!</v>
          </cell>
          <cell r="K111">
            <v>0</v>
          </cell>
          <cell r="L111">
            <v>0</v>
          </cell>
        </row>
        <row r="112">
          <cell r="G112" t="str">
            <v>BRR GROSS</v>
          </cell>
          <cell r="H112" t="str">
            <v>Business Rates Retention Pilot (additional)</v>
          </cell>
          <cell r="I112">
            <v>0</v>
          </cell>
          <cell r="J112"/>
          <cell r="K112">
            <v>0</v>
          </cell>
          <cell r="L112">
            <v>33000</v>
          </cell>
        </row>
        <row r="113">
          <cell r="G113" t="str">
            <v>X085A545 GROSS</v>
          </cell>
          <cell r="H113" t="str">
            <v>TRANSFORMATION CHALLENGE AWARD</v>
          </cell>
          <cell r="I113">
            <v>0</v>
          </cell>
          <cell r="J113" t="e">
            <v>#REF!</v>
          </cell>
          <cell r="K113">
            <v>0</v>
          </cell>
          <cell r="L113">
            <v>0</v>
          </cell>
        </row>
        <row r="114">
          <cell r="G114" t="str">
            <v>X085A736 GROSS</v>
          </cell>
          <cell r="H114" t="str">
            <v>SUSTAINABILITY FUNDING TO LOCAL</v>
          </cell>
          <cell r="I114">
            <v>0</v>
          </cell>
          <cell r="J114" t="e">
            <v>#REF!</v>
          </cell>
          <cell r="K114">
            <v>0</v>
          </cell>
          <cell r="L114">
            <v>0</v>
          </cell>
        </row>
        <row r="115">
          <cell r="G115" t="str">
            <v>X085A464 GROSS</v>
          </cell>
          <cell r="H115" t="str">
            <v>EFFICIENCY &amp; SUPPORT FOR LOCAL GOVERNMENT</v>
          </cell>
          <cell r="I115">
            <v>0</v>
          </cell>
          <cell r="J115" t="e">
            <v>#REF!</v>
          </cell>
          <cell r="K115">
            <v>0</v>
          </cell>
          <cell r="L115">
            <v>0</v>
          </cell>
        </row>
        <row r="116">
          <cell r="G116" t="str">
            <v xml:space="preserve"> GROSS</v>
          </cell>
          <cell r="H116" t="str">
            <v>LG ACCOUNTABILITY &amp; STEWARDSHIP</v>
          </cell>
          <cell r="I116">
            <v>7871</v>
          </cell>
          <cell r="J116" t="e">
            <v>#REF!</v>
          </cell>
          <cell r="K116">
            <v>7810</v>
          </cell>
          <cell r="L116">
            <v>41888</v>
          </cell>
        </row>
        <row r="117">
          <cell r="G117" t="str">
            <v xml:space="preserve"> GROSS</v>
          </cell>
          <cell r="H117" t="str">
            <v>PORTFOLIO 3.A:LOCAL GOVERNMENT SUSTAINABILITY Total</v>
          </cell>
          <cell r="I117">
            <v>11871</v>
          </cell>
          <cell r="J117" t="e">
            <v>#REF!</v>
          </cell>
          <cell r="K117">
            <v>11810</v>
          </cell>
          <cell r="L117">
            <v>45720</v>
          </cell>
        </row>
        <row r="118">
          <cell r="G118" t="str">
            <v xml:space="preserve"> GROSS</v>
          </cell>
          <cell r="H118" t="str">
            <v>STRATEGIC OBJECTIVE 3:Total</v>
          </cell>
          <cell r="I118">
            <v>11871</v>
          </cell>
          <cell r="J118" t="e">
            <v>#REF!</v>
          </cell>
          <cell r="K118">
            <v>11810</v>
          </cell>
          <cell r="L118">
            <v>45720</v>
          </cell>
        </row>
        <row r="119">
          <cell r="G119" t="str">
            <v xml:space="preserve"> GROSS</v>
          </cell>
          <cell r="H119"/>
          <cell r="I119"/>
          <cell r="J119"/>
          <cell r="K119"/>
          <cell r="L119">
            <v>0</v>
          </cell>
        </row>
        <row r="120">
          <cell r="G120" t="str">
            <v xml:space="preserve"> GROSS</v>
          </cell>
          <cell r="H120" t="str">
            <v>STRATEGIC OBJECTIVE 4: CREATE SOCIALLY AND ECONOMICALLY STRONGER AND MORE CONFIDENT COMMUNITIES</v>
          </cell>
          <cell r="I120"/>
          <cell r="J120"/>
          <cell r="K120"/>
          <cell r="L120">
            <v>0</v>
          </cell>
        </row>
        <row r="121">
          <cell r="G121" t="str">
            <v>X085A108 GROSS</v>
          </cell>
          <cell r="H121" t="str">
            <v xml:space="preserve">COMMUNITY RIGHT TO CHALLENGE </v>
          </cell>
          <cell r="I121">
            <v>0</v>
          </cell>
          <cell r="J121" t="e">
            <v>#REF!</v>
          </cell>
          <cell r="K121">
            <v>0</v>
          </cell>
          <cell r="L121">
            <v>0</v>
          </cell>
        </row>
        <row r="122">
          <cell r="G122" t="str">
            <v>X085A117 GROSS</v>
          </cell>
          <cell r="H122" t="str">
            <v xml:space="preserve">SUSTAINABLE COMMUNITIES ACT </v>
          </cell>
          <cell r="I122">
            <v>90</v>
          </cell>
          <cell r="J122" t="e">
            <v>#REF!</v>
          </cell>
          <cell r="K122">
            <v>90</v>
          </cell>
          <cell r="L122">
            <v>0</v>
          </cell>
        </row>
        <row r="123">
          <cell r="G123" t="str">
            <v>X085A120 GROSS</v>
          </cell>
          <cell r="H123" t="str">
            <v>INTEGRATION &amp; TACKLING EXTREMISM</v>
          </cell>
          <cell r="I123">
            <v>24241</v>
          </cell>
          <cell r="J123" t="e">
            <v>#REF!</v>
          </cell>
          <cell r="K123">
            <v>14100</v>
          </cell>
          <cell r="L123">
            <v>420</v>
          </cell>
        </row>
        <row r="124">
          <cell r="G124" t="str">
            <v>X085A403 GROSS</v>
          </cell>
          <cell r="H124" t="str">
            <v xml:space="preserve">WHOLE-PLACE COMMUNITY BUDGETS </v>
          </cell>
          <cell r="I124">
            <v>0</v>
          </cell>
          <cell r="J124" t="e">
            <v>#REF!</v>
          </cell>
          <cell r="K124">
            <v>0</v>
          </cell>
          <cell r="L124">
            <v>0</v>
          </cell>
        </row>
        <row r="125">
          <cell r="G125" t="str">
            <v>X085A404 GROSS</v>
          </cell>
          <cell r="H125" t="str">
            <v>Communities (D</v>
          </cell>
          <cell r="I125">
            <v>800</v>
          </cell>
          <cell r="J125" t="e">
            <v>#REF!</v>
          </cell>
          <cell r="K125">
            <v>0</v>
          </cell>
          <cell r="L125">
            <v>0</v>
          </cell>
        </row>
        <row r="126">
          <cell r="G126" t="str">
            <v>X085A612 GROSS</v>
          </cell>
          <cell r="H126" t="str">
            <v xml:space="preserve">UK HOLOCAUST MEMORIAL FUND </v>
          </cell>
          <cell r="I126">
            <v>0</v>
          </cell>
          <cell r="J126" t="e">
            <v>#REF!</v>
          </cell>
          <cell r="K126">
            <v>0</v>
          </cell>
          <cell r="L126">
            <v>0</v>
          </cell>
        </row>
        <row r="127">
          <cell r="G127" t="str">
            <v>X085A698 GROSS</v>
          </cell>
          <cell r="H127" t="str">
            <v>CONTROLLING MIGRATION FUND</v>
          </cell>
          <cell r="I127">
            <v>40157</v>
          </cell>
          <cell r="J127" t="e">
            <v>#REF!</v>
          </cell>
          <cell r="K127">
            <v>25000</v>
          </cell>
          <cell r="L127">
            <v>9000</v>
          </cell>
        </row>
        <row r="128">
          <cell r="G128" t="str">
            <v>X085A713 GROSS</v>
          </cell>
          <cell r="H128" t="str">
            <v xml:space="preserve">ENGLISH LANGUAGE </v>
          </cell>
          <cell r="I128">
            <v>0</v>
          </cell>
          <cell r="J128" t="e">
            <v>#REF!</v>
          </cell>
          <cell r="K128">
            <v>0</v>
          </cell>
          <cell r="L128">
            <v>0</v>
          </cell>
        </row>
        <row r="129">
          <cell r="G129" t="str">
            <v>X085A793 GROSS</v>
          </cell>
          <cell r="H129" t="str">
            <v xml:space="preserve">LONELINESS FUND </v>
          </cell>
          <cell r="I129">
            <v>0</v>
          </cell>
          <cell r="J129" t="e">
            <v>#REF!</v>
          </cell>
          <cell r="K129">
            <v>0</v>
          </cell>
          <cell r="L129">
            <v>0</v>
          </cell>
        </row>
        <row r="130">
          <cell r="G130" t="str">
            <v xml:space="preserve"> GROSS</v>
          </cell>
          <cell r="H130" t="str">
            <v>INTEGRATION STRATEGY</v>
          </cell>
          <cell r="I130">
            <v>65288</v>
          </cell>
          <cell r="J130" t="e">
            <v>#REF!</v>
          </cell>
          <cell r="K130">
            <v>39190</v>
          </cell>
          <cell r="L130">
            <v>9420</v>
          </cell>
        </row>
        <row r="131">
          <cell r="G131" t="str">
            <v xml:space="preserve"> GROSS</v>
          </cell>
          <cell r="H131" t="str">
            <v>PORTFOLIO 4.A: BUILD INTEGRATED COMMUNITIES Total</v>
          </cell>
          <cell r="I131">
            <v>65288</v>
          </cell>
          <cell r="J131" t="e">
            <v>#REF!</v>
          </cell>
          <cell r="K131">
            <v>39190</v>
          </cell>
          <cell r="L131">
            <v>9420</v>
          </cell>
        </row>
        <row r="132">
          <cell r="G132" t="str">
            <v>X085A541 GROSS</v>
          </cell>
          <cell r="H132" t="str">
            <v xml:space="preserve">BELWIN (EMERGENCY SUPPORT YO LAs) </v>
          </cell>
          <cell r="I132">
            <v>0</v>
          </cell>
          <cell r="J132" t="e">
            <v>#REF!</v>
          </cell>
          <cell r="K132">
            <v>0</v>
          </cell>
          <cell r="L132">
            <v>0</v>
          </cell>
        </row>
        <row r="133">
          <cell r="G133" t="str">
            <v>X085A687 GROSS</v>
          </cell>
          <cell r="H133" t="str">
            <v xml:space="preserve">RESILIENCE TEAM - FLOODING </v>
          </cell>
          <cell r="I133">
            <v>0</v>
          </cell>
          <cell r="J133" t="e">
            <v>#REF!</v>
          </cell>
          <cell r="K133">
            <v>0</v>
          </cell>
          <cell r="L133">
            <v>0</v>
          </cell>
        </row>
        <row r="134">
          <cell r="G134" t="str">
            <v xml:space="preserve"> GROSS</v>
          </cell>
          <cell r="H134" t="str">
            <v>RESILIENCE &amp; EMERGENCIES</v>
          </cell>
          <cell r="I134">
            <v>0</v>
          </cell>
          <cell r="J134" t="e">
            <v>#REF!</v>
          </cell>
          <cell r="K134">
            <v>0</v>
          </cell>
          <cell r="L134">
            <v>0</v>
          </cell>
        </row>
        <row r="135">
          <cell r="G135" t="str">
            <v>X085A373 GROSS</v>
          </cell>
          <cell r="H135" t="str">
            <v xml:space="preserve">Troubled Families </v>
          </cell>
          <cell r="I135">
            <v>221196</v>
          </cell>
          <cell r="J135" t="e">
            <v>#REF!</v>
          </cell>
          <cell r="K135">
            <v>180000</v>
          </cell>
          <cell r="L135">
            <v>0</v>
          </cell>
        </row>
        <row r="136">
          <cell r="G136" t="str">
            <v>X085A777 GROSS</v>
          </cell>
          <cell r="H136" t="str">
            <v xml:space="preserve">IICSA CONTRIBUTION </v>
          </cell>
          <cell r="I136">
            <v>0</v>
          </cell>
          <cell r="J136" t="e">
            <v>#REF!</v>
          </cell>
          <cell r="K136">
            <v>0</v>
          </cell>
          <cell r="L136">
            <v>6000</v>
          </cell>
        </row>
        <row r="137">
          <cell r="G137" t="str">
            <v>X085A813 GROSS</v>
          </cell>
          <cell r="H137" t="str">
            <v>RED TEAM - NON FLOODING</v>
          </cell>
          <cell r="I137">
            <v>0</v>
          </cell>
          <cell r="J137" t="e">
            <v>#REF!</v>
          </cell>
          <cell r="K137">
            <v>0</v>
          </cell>
          <cell r="L137">
            <v>0</v>
          </cell>
        </row>
        <row r="138">
          <cell r="G138" t="str">
            <v xml:space="preserve"> GROSS</v>
          </cell>
          <cell r="H138" t="str">
            <v>TROUBLED FAMILIES PROGRAMME</v>
          </cell>
          <cell r="I138">
            <v>221196</v>
          </cell>
          <cell r="J138" t="e">
            <v>#REF!</v>
          </cell>
          <cell r="K138">
            <v>180000</v>
          </cell>
          <cell r="L138">
            <v>6000</v>
          </cell>
        </row>
        <row r="139">
          <cell r="G139" t="str">
            <v xml:space="preserve"> GROSS</v>
          </cell>
          <cell r="H139" t="str">
            <v>PORTFOLIO 4.B: BETTER PUBLIC SERVICES THAT RESPOND TO COMMUNITY NEEDS Total</v>
          </cell>
          <cell r="I139">
            <v>221196</v>
          </cell>
          <cell r="J139" t="e">
            <v>#REF!</v>
          </cell>
          <cell r="K139">
            <v>180000</v>
          </cell>
          <cell r="L139">
            <v>6000</v>
          </cell>
        </row>
        <row r="140">
          <cell r="G140" t="str">
            <v>X085A377 GROSS</v>
          </cell>
          <cell r="H140" t="str">
            <v xml:space="preserve">Local Enterprise Partnerships </v>
          </cell>
          <cell r="I140">
            <v>10000</v>
          </cell>
          <cell r="J140" t="e">
            <v>#REF!</v>
          </cell>
          <cell r="K140">
            <v>0</v>
          </cell>
          <cell r="L140">
            <v>9302</v>
          </cell>
        </row>
        <row r="141">
          <cell r="G141" t="str">
            <v>X085A390 GROSS</v>
          </cell>
          <cell r="H141" t="str">
            <v xml:space="preserve">Coastal Communities </v>
          </cell>
          <cell r="I141">
            <v>0</v>
          </cell>
          <cell r="J141" t="e">
            <v>#REF!</v>
          </cell>
          <cell r="K141">
            <v>0</v>
          </cell>
          <cell r="L141">
            <v>0</v>
          </cell>
        </row>
        <row r="142">
          <cell r="G142" t="str">
            <v>X085A395 GROSS</v>
          </cell>
          <cell r="H142" t="str">
            <v xml:space="preserve">DEVOLUTION DEALS </v>
          </cell>
          <cell r="I142">
            <v>174000</v>
          </cell>
          <cell r="J142" t="e">
            <v>#REF!</v>
          </cell>
          <cell r="K142">
            <v>176550</v>
          </cell>
          <cell r="L142">
            <v>125000</v>
          </cell>
        </row>
        <row r="143">
          <cell r="G143" t="str">
            <v>X085A599 GROSS</v>
          </cell>
          <cell r="H143" t="str">
            <v xml:space="preserve">OPEN SOURCE PLANNING: SHALE GAS </v>
          </cell>
          <cell r="I143">
            <v>800</v>
          </cell>
          <cell r="J143" t="e">
            <v>#REF!</v>
          </cell>
          <cell r="K143">
            <v>0</v>
          </cell>
          <cell r="L143">
            <v>0</v>
          </cell>
        </row>
        <row r="144">
          <cell r="G144" t="str">
            <v xml:space="preserve"> GROSS</v>
          </cell>
          <cell r="H144" t="str">
            <v>CITY DEALS AND GROWTH DEALS</v>
          </cell>
          <cell r="I144">
            <v>184800</v>
          </cell>
          <cell r="J144" t="e">
            <v>#REF!</v>
          </cell>
          <cell r="K144">
            <v>176550</v>
          </cell>
          <cell r="L144">
            <v>134302</v>
          </cell>
        </row>
        <row r="145">
          <cell r="G145" t="str">
            <v>X085A413 GROSS</v>
          </cell>
          <cell r="H145" t="str">
            <v xml:space="preserve">TOWNS REGENERATION </v>
          </cell>
          <cell r="I145">
            <v>11300</v>
          </cell>
          <cell r="J145" t="e">
            <v>#REF!</v>
          </cell>
          <cell r="K145">
            <v>0</v>
          </cell>
          <cell r="L145">
            <v>0</v>
          </cell>
        </row>
        <row r="146">
          <cell r="G146" t="str">
            <v>X085A704 GROSS</v>
          </cell>
          <cell r="H146" t="str">
            <v xml:space="preserve">SSI STEELWORKS </v>
          </cell>
          <cell r="I146">
            <v>0</v>
          </cell>
          <cell r="J146" t="e">
            <v>#REF!</v>
          </cell>
          <cell r="K146">
            <v>0</v>
          </cell>
          <cell r="L146">
            <v>3000</v>
          </cell>
        </row>
        <row r="147">
          <cell r="G147" t="str">
            <v>X085A774 GROSS</v>
          </cell>
          <cell r="H147" t="str">
            <v xml:space="preserve">MANUFACTURING ZONES </v>
          </cell>
          <cell r="I147">
            <v>0</v>
          </cell>
          <cell r="J147" t="e">
            <v>#REF!</v>
          </cell>
          <cell r="K147">
            <v>0</v>
          </cell>
          <cell r="L147">
            <v>0</v>
          </cell>
        </row>
        <row r="148">
          <cell r="G148" t="str">
            <v xml:space="preserve"> GROSS</v>
          </cell>
          <cell r="H148" t="str">
            <v>LOCAL INDUSTRIAL STRATEGIES</v>
          </cell>
          <cell r="I148">
            <v>11300</v>
          </cell>
          <cell r="J148" t="e">
            <v>#REF!</v>
          </cell>
          <cell r="K148">
            <v>0</v>
          </cell>
          <cell r="L148">
            <v>3000</v>
          </cell>
        </row>
        <row r="149">
          <cell r="G149" t="str">
            <v>X085A746 GROSS</v>
          </cell>
          <cell r="H149" t="str">
            <v xml:space="preserve">MIDLANDS ENGINE </v>
          </cell>
          <cell r="I149">
            <v>2000</v>
          </cell>
          <cell r="J149" t="e">
            <v>#REF!</v>
          </cell>
          <cell r="K149">
            <v>0</v>
          </cell>
          <cell r="L149">
            <v>0</v>
          </cell>
        </row>
        <row r="150">
          <cell r="G150" t="str">
            <v>X085A773 GROSS</v>
          </cell>
          <cell r="H150" t="str">
            <v xml:space="preserve">OFFICE FOR DATA ANALYSIS </v>
          </cell>
          <cell r="I150">
            <v>0</v>
          </cell>
          <cell r="J150" t="e">
            <v>#REF!</v>
          </cell>
          <cell r="K150">
            <v>0</v>
          </cell>
          <cell r="L150">
            <v>200</v>
          </cell>
        </row>
        <row r="151">
          <cell r="G151" t="str">
            <v xml:space="preserve"> GROSS</v>
          </cell>
          <cell r="H151" t="str">
            <v>MIDLANDS ENGINE</v>
          </cell>
          <cell r="I151">
            <v>2000</v>
          </cell>
          <cell r="J151" t="e">
            <v>#REF!</v>
          </cell>
          <cell r="K151">
            <v>0</v>
          </cell>
          <cell r="L151">
            <v>200</v>
          </cell>
        </row>
        <row r="152">
          <cell r="G152" t="str">
            <v xml:space="preserve"> GROSS</v>
          </cell>
          <cell r="H152" t="str">
            <v>TOWN DEALS FUND</v>
          </cell>
          <cell r="I152"/>
          <cell r="J152"/>
          <cell r="K152">
            <v>0</v>
          </cell>
          <cell r="L152">
            <v>0</v>
          </cell>
        </row>
        <row r="153">
          <cell r="G153" t="str">
            <v>X085A792 GROSS</v>
          </cell>
          <cell r="H153" t="str">
            <v xml:space="preserve">NORTHERN POWERHOUSE (NP11) </v>
          </cell>
          <cell r="I153">
            <v>0</v>
          </cell>
          <cell r="J153" t="e">
            <v>#REF!</v>
          </cell>
          <cell r="K153">
            <v>0</v>
          </cell>
          <cell r="L153">
            <v>0</v>
          </cell>
        </row>
        <row r="154">
          <cell r="G154" t="str">
            <v xml:space="preserve"> GROSS</v>
          </cell>
          <cell r="H154" t="str">
            <v>NORTHERN POWERHOUSE</v>
          </cell>
          <cell r="I154">
            <v>0</v>
          </cell>
          <cell r="J154" t="e">
            <v>#REF!</v>
          </cell>
          <cell r="K154">
            <v>0</v>
          </cell>
          <cell r="L154">
            <v>0</v>
          </cell>
        </row>
        <row r="155">
          <cell r="G155" t="str">
            <v xml:space="preserve"> GROSS</v>
          </cell>
          <cell r="H155" t="str">
            <v>PORTFOLIO 4.C: DELIVER GROWTH STRATEGIES Total</v>
          </cell>
          <cell r="I155">
            <v>198100</v>
          </cell>
          <cell r="J155" t="e">
            <v>#REF!</v>
          </cell>
          <cell r="K155">
            <v>176550</v>
          </cell>
          <cell r="L155">
            <v>137502</v>
          </cell>
        </row>
        <row r="156">
          <cell r="G156" t="str">
            <v>X085A049 GROSS</v>
          </cell>
          <cell r="H156" t="str">
            <v>INTERREG - EU FUNDED CROSS BORDER REGENERATION</v>
          </cell>
          <cell r="I156">
            <v>2100</v>
          </cell>
          <cell r="J156" t="e">
            <v>#REF!</v>
          </cell>
          <cell r="K156">
            <v>2100</v>
          </cell>
          <cell r="L156">
            <v>2100</v>
          </cell>
        </row>
        <row r="157">
          <cell r="G157" t="str">
            <v>X085A062 GROSS</v>
          </cell>
          <cell r="H157" t="str">
            <v xml:space="preserve">REGIONAL GROWTH FUND RECOVERIES </v>
          </cell>
          <cell r="I157">
            <v>0</v>
          </cell>
          <cell r="J157" t="e">
            <v>#REF!</v>
          </cell>
          <cell r="K157">
            <v>0</v>
          </cell>
          <cell r="L157">
            <v>0</v>
          </cell>
        </row>
        <row r="158">
          <cell r="G158" t="str">
            <v>X085A359 GROSS</v>
          </cell>
          <cell r="H158" t="str">
            <v xml:space="preserve">ERDF WRITE-OFFS </v>
          </cell>
          <cell r="I158">
            <v>23000</v>
          </cell>
          <cell r="J158" t="e">
            <v>#REF!</v>
          </cell>
          <cell r="K158">
            <v>14000</v>
          </cell>
          <cell r="L158">
            <v>0</v>
          </cell>
        </row>
        <row r="159">
          <cell r="G159" t="str">
            <v>X085A696 GROSS</v>
          </cell>
          <cell r="H159" t="str">
            <v>ERDF 2014-20 National Region Programme</v>
          </cell>
          <cell r="I159">
            <v>0</v>
          </cell>
          <cell r="J159" t="e">
            <v>#REF!</v>
          </cell>
          <cell r="K159">
            <v>0</v>
          </cell>
          <cell r="L159">
            <v>0</v>
          </cell>
        </row>
        <row r="160">
          <cell r="G160" t="str">
            <v>X085A786 GROSS</v>
          </cell>
          <cell r="H160" t="str">
            <v>ERDF GAINS AND LOSSES</v>
          </cell>
          <cell r="I160">
            <v>0</v>
          </cell>
          <cell r="J160" t="e">
            <v>#REF!</v>
          </cell>
          <cell r="K160">
            <v>0</v>
          </cell>
          <cell r="L160">
            <v>0</v>
          </cell>
        </row>
        <row r="161">
          <cell r="G161" t="str">
            <v xml:space="preserve"> GROSS</v>
          </cell>
          <cell r="H161" t="str">
            <v>DELIVER ERDF</v>
          </cell>
          <cell r="I161">
            <v>25100</v>
          </cell>
          <cell r="J161" t="e">
            <v>#REF!</v>
          </cell>
          <cell r="K161">
            <v>16100</v>
          </cell>
          <cell r="L161">
            <v>2100</v>
          </cell>
        </row>
        <row r="162">
          <cell r="G162" t="str">
            <v xml:space="preserve"> GROSS</v>
          </cell>
          <cell r="H162" t="str">
            <v>PORTFOLIO 4.D: INVEST IN OUR COMMUNITIES Total</v>
          </cell>
          <cell r="I162">
            <v>25100</v>
          </cell>
          <cell r="J162" t="e">
            <v>#REF!</v>
          </cell>
          <cell r="K162">
            <v>16100</v>
          </cell>
          <cell r="L162">
            <v>2100</v>
          </cell>
        </row>
        <row r="163">
          <cell r="G163" t="str">
            <v xml:space="preserve"> GROSS</v>
          </cell>
          <cell r="H163" t="str">
            <v>STRATEGIC OBJECTIVE 4:  Total</v>
          </cell>
          <cell r="I163">
            <v>509684</v>
          </cell>
          <cell r="J163" t="e">
            <v>#REF!</v>
          </cell>
          <cell r="K163">
            <v>411840</v>
          </cell>
          <cell r="L163">
            <v>155022</v>
          </cell>
        </row>
        <row r="164">
          <cell r="G164" t="str">
            <v xml:space="preserve"> GROSS</v>
          </cell>
          <cell r="H164"/>
          <cell r="I164"/>
          <cell r="J164"/>
          <cell r="K164"/>
          <cell r="L164">
            <v>0</v>
          </cell>
        </row>
        <row r="165">
          <cell r="G165" t="str">
            <v xml:space="preserve"> GROSS</v>
          </cell>
          <cell r="H165" t="str">
            <v>STRATEGIC OBJECTIVE 5: SECURE EFFECTIVE SUPPORT FOR THOSE AFFECTED BY THE GRENFELL TOWER DISASTER DELIVERING THE CHANGES THIS TRAGEDY DEMANDS AND ENSURING PEOPLE ARE SAFE AND FEEL SAFE WITHIN THEIR HOMES Total</v>
          </cell>
          <cell r="I165"/>
          <cell r="J165"/>
          <cell r="K165"/>
          <cell r="L165">
            <v>0</v>
          </cell>
        </row>
        <row r="166">
          <cell r="G166" t="str">
            <v>X085A764 GROSS</v>
          </cell>
          <cell r="H166" t="str">
            <v xml:space="preserve">GRENFELL REHOUSING </v>
          </cell>
          <cell r="I166">
            <v>26675</v>
          </cell>
          <cell r="J166" t="e">
            <v>#REF!</v>
          </cell>
          <cell r="K166">
            <v>9000</v>
          </cell>
          <cell r="L166"/>
        </row>
        <row r="167">
          <cell r="G167" t="str">
            <v>X085A765 GROSS</v>
          </cell>
          <cell r="H167" t="str">
            <v xml:space="preserve">GRENFELL TOWER UNIT </v>
          </cell>
          <cell r="I167">
            <v>0</v>
          </cell>
          <cell r="J167" t="e">
            <v>#REF!</v>
          </cell>
          <cell r="K167">
            <v>0</v>
          </cell>
          <cell r="L167">
            <v>800</v>
          </cell>
        </row>
        <row r="168">
          <cell r="G168" t="str">
            <v>X085A768 GROSS</v>
          </cell>
          <cell r="H168" t="str">
            <v>GRENFELL AUTUMN BUDGET 2017 COMMITMENT</v>
          </cell>
          <cell r="I168">
            <v>0</v>
          </cell>
          <cell r="J168" t="e">
            <v>#REF!</v>
          </cell>
          <cell r="K168">
            <v>0</v>
          </cell>
          <cell r="L168"/>
        </row>
        <row r="169">
          <cell r="G169" t="str">
            <v>X085A770 GROSS</v>
          </cell>
          <cell r="H169" t="str">
            <v xml:space="preserve">GRENFELL PUBLIC INQUIRY </v>
          </cell>
          <cell r="I169">
            <v>1000</v>
          </cell>
          <cell r="J169" t="e">
            <v>#REF!</v>
          </cell>
          <cell r="K169">
            <v>0</v>
          </cell>
          <cell r="L169"/>
        </row>
        <row r="170">
          <cell r="G170" t="str">
            <v>X085A812 GROSS</v>
          </cell>
          <cell r="H170" t="str">
            <v xml:space="preserve">OFFICE FOR GRENFELL TOWER </v>
          </cell>
          <cell r="I170">
            <v>0</v>
          </cell>
          <cell r="J170" t="e">
            <v>#REF!</v>
          </cell>
          <cell r="K170">
            <v>0</v>
          </cell>
          <cell r="L170"/>
        </row>
        <row r="171">
          <cell r="G171" t="str">
            <v xml:space="preserve"> GROSS</v>
          </cell>
          <cell r="H171" t="str">
            <v>GRENFELL RECOVERY</v>
          </cell>
          <cell r="I171">
            <v>27675</v>
          </cell>
          <cell r="J171" t="e">
            <v>#REF!</v>
          </cell>
          <cell r="K171">
            <v>9000</v>
          </cell>
          <cell r="L171">
            <v>800</v>
          </cell>
        </row>
        <row r="172">
          <cell r="G172" t="str">
            <v xml:space="preserve"> GROSS</v>
          </cell>
          <cell r="H172" t="str">
            <v>PORTFOLIO 5.A: SUPPORT FOR THOSE AFFECTED Total</v>
          </cell>
          <cell r="I172">
            <v>27675</v>
          </cell>
          <cell r="J172" t="e">
            <v>#REF!</v>
          </cell>
          <cell r="K172">
            <v>9000</v>
          </cell>
          <cell r="L172">
            <v>800</v>
          </cell>
        </row>
        <row r="173">
          <cell r="G173" t="str">
            <v>X085A166 GROSS</v>
          </cell>
          <cell r="H173" t="str">
            <v>X085A166-BSP TECHNICAL POLICY DEL PROG VOTED</v>
          </cell>
          <cell r="I173">
            <v>0</v>
          </cell>
          <cell r="J173" t="e">
            <v>#REF!</v>
          </cell>
          <cell r="K173">
            <v>0</v>
          </cell>
          <cell r="L173">
            <v>100</v>
          </cell>
        </row>
        <row r="174">
          <cell r="G174" t="str">
            <v>X085A759 GROSS</v>
          </cell>
          <cell r="H174" t="str">
            <v>X085A759-BSP REMEDIATION POLICY DEL PROG VOTED</v>
          </cell>
          <cell r="I174"/>
          <cell r="J174"/>
          <cell r="K174"/>
          <cell r="L174">
            <v>1250</v>
          </cell>
        </row>
        <row r="175">
          <cell r="G175" t="str">
            <v>X085A173 GROSS</v>
          </cell>
          <cell r="H175" t="str">
            <v>X085A173-BSP ENERGY SAFE MATERIALS DEL PROG VOTED</v>
          </cell>
          <cell r="I175"/>
          <cell r="J175"/>
          <cell r="K175"/>
          <cell r="L175">
            <v>125</v>
          </cell>
        </row>
        <row r="176">
          <cell r="G176" t="str">
            <v>X085A820 GROSS</v>
          </cell>
          <cell r="H176" t="str">
            <v>X085A820-BSP RESPONSIBLE INDUSTRY AND RESIDENTS VOICE DEL PROG VOTED</v>
          </cell>
          <cell r="I176"/>
          <cell r="J176"/>
          <cell r="K176"/>
          <cell r="L176">
            <v>0</v>
          </cell>
        </row>
        <row r="177">
          <cell r="G177" t="str">
            <v>X085A821 GROSS</v>
          </cell>
          <cell r="H177" t="str">
            <v>X085A821-BSP REGULATOR AND ACCOUNTABILITY DEL PROG VOTED</v>
          </cell>
          <cell r="I177">
            <v>217</v>
          </cell>
          <cell r="J177" t="e">
            <v>#REF!</v>
          </cell>
          <cell r="K177">
            <v>240</v>
          </cell>
          <cell r="L177">
            <v>5000</v>
          </cell>
        </row>
        <row r="178">
          <cell r="G178" t="str">
            <v>X085A818 GROSS</v>
          </cell>
          <cell r="H178" t="str">
            <v>X085A818-BSP STRATEGY DEL PROG VOTED</v>
          </cell>
          <cell r="I178">
            <v>1000</v>
          </cell>
          <cell r="J178" t="e">
            <v>#REF!</v>
          </cell>
          <cell r="K178">
            <v>0</v>
          </cell>
          <cell r="L178">
            <v>0</v>
          </cell>
        </row>
        <row r="179">
          <cell r="G179" t="str">
            <v xml:space="preserve"> GROSS</v>
          </cell>
          <cell r="H179" t="str">
            <v>BUILDING SAFETY</v>
          </cell>
          <cell r="I179">
            <v>1217</v>
          </cell>
          <cell r="J179" t="e">
            <v>#REF!</v>
          </cell>
          <cell r="K179">
            <v>240</v>
          </cell>
          <cell r="L179">
            <v>6475</v>
          </cell>
        </row>
        <row r="180">
          <cell r="G180" t="str">
            <v xml:space="preserve"> GROSS</v>
          </cell>
          <cell r="H180" t="str">
            <v>PORTFOLIO 5.B: BUILDING SAFETY PROGRAMME Total</v>
          </cell>
          <cell r="I180">
            <v>1217</v>
          </cell>
          <cell r="J180" t="e">
            <v>#REF!</v>
          </cell>
          <cell r="K180">
            <v>240</v>
          </cell>
          <cell r="L180">
            <v>6475</v>
          </cell>
        </row>
        <row r="181">
          <cell r="G181" t="str">
            <v xml:space="preserve"> GROSS</v>
          </cell>
          <cell r="H181" t="str">
            <v>STRATEGIC OBJECTIVE 5:  Total</v>
          </cell>
          <cell r="I181">
            <v>28892</v>
          </cell>
          <cell r="J181" t="e">
            <v>#REF!</v>
          </cell>
          <cell r="K181">
            <v>9240</v>
          </cell>
          <cell r="L181">
            <v>7275</v>
          </cell>
        </row>
        <row r="182">
          <cell r="G182" t="str">
            <v xml:space="preserve"> GROSS</v>
          </cell>
          <cell r="H182"/>
          <cell r="I182"/>
          <cell r="J182"/>
          <cell r="K182"/>
          <cell r="L182">
            <v>0</v>
          </cell>
        </row>
        <row r="183">
          <cell r="G183" t="str">
            <v>X085A001 GROSS</v>
          </cell>
          <cell r="H183" t="str">
            <v>CENTRAL ADMIN: OUTSIDE ADMIN COSTS LIMIT</v>
          </cell>
          <cell r="I183">
            <v>2500</v>
          </cell>
          <cell r="J183" t="e">
            <v>#REF!</v>
          </cell>
          <cell r="K183">
            <v>2500</v>
          </cell>
          <cell r="L183"/>
        </row>
        <row r="184">
          <cell r="G184" t="str">
            <v>X085A352 GROSS</v>
          </cell>
          <cell r="H184" t="str">
            <v>ANALYTICAL SERVICES</v>
          </cell>
          <cell r="I184">
            <v>0</v>
          </cell>
          <cell r="J184" t="e">
            <v>#REF!</v>
          </cell>
          <cell r="K184">
            <v>0</v>
          </cell>
          <cell r="L184">
            <v>0</v>
          </cell>
        </row>
        <row r="185">
          <cell r="G185" t="str">
            <v>X085A356 GROSS</v>
          </cell>
          <cell r="H185" t="str">
            <v>COMMUNICATIONS</v>
          </cell>
          <cell r="I185">
            <v>4340</v>
          </cell>
          <cell r="J185" t="e">
            <v>#REF!</v>
          </cell>
          <cell r="K185">
            <v>3150</v>
          </cell>
          <cell r="L185">
            <v>3150</v>
          </cell>
        </row>
        <row r="186">
          <cell r="G186" t="str">
            <v>X085A817 GROSS</v>
          </cell>
          <cell r="H186" t="str">
            <v>DIGITAL LOCAL</v>
          </cell>
          <cell r="I186">
            <v>0</v>
          </cell>
          <cell r="J186" t="e">
            <v>#REF!</v>
          </cell>
          <cell r="K186">
            <v>0</v>
          </cell>
          <cell r="L186"/>
        </row>
        <row r="187">
          <cell r="G187" t="str">
            <v>X085A375 GROSS</v>
          </cell>
          <cell r="H187" t="str">
            <v>Regional Fire Control Centres</v>
          </cell>
          <cell r="I187">
            <v>3894</v>
          </cell>
          <cell r="J187" t="e">
            <v>#REF!</v>
          </cell>
          <cell r="K187">
            <v>3925</v>
          </cell>
          <cell r="L187"/>
        </row>
        <row r="188">
          <cell r="G188" t="str">
            <v>HEDIG GROSS</v>
          </cell>
          <cell r="H188" t="str">
            <v>Homes England Digital</v>
          </cell>
          <cell r="I188"/>
          <cell r="J188"/>
          <cell r="K188">
            <v>0</v>
          </cell>
          <cell r="L188">
            <v>0</v>
          </cell>
        </row>
        <row r="189">
          <cell r="G189" t="str">
            <v>X085A652 GROSS</v>
          </cell>
          <cell r="H189" t="str">
            <v xml:space="preserve">CYBER RESILIENCE DEL </v>
          </cell>
          <cell r="I189">
            <v>1600</v>
          </cell>
          <cell r="J189" t="e">
            <v>#REF!</v>
          </cell>
          <cell r="K189">
            <v>0</v>
          </cell>
          <cell r="L189">
            <v>0</v>
          </cell>
        </row>
        <row r="190">
          <cell r="G190" t="str">
            <v xml:space="preserve"> GROSS</v>
          </cell>
          <cell r="H190" t="str">
            <v>CORPORATE</v>
          </cell>
          <cell r="I190">
            <v>12334</v>
          </cell>
          <cell r="J190" t="e">
            <v>#REF!</v>
          </cell>
          <cell r="K190">
            <v>9575</v>
          </cell>
          <cell r="L190">
            <v>3150</v>
          </cell>
        </row>
        <row r="191">
          <cell r="G191" t="str">
            <v xml:space="preserve"> GROSS</v>
          </cell>
        </row>
        <row r="192">
          <cell r="G192" t="str">
            <v xml:space="preserve"> GROSS</v>
          </cell>
        </row>
        <row r="193">
          <cell r="G193" t="str">
            <v>X085A018 GROSS</v>
          </cell>
          <cell r="H193" t="str">
            <v>DEPARTMENTAL UNALLOCATED PROVISION</v>
          </cell>
          <cell r="I193">
            <v>0</v>
          </cell>
          <cell r="J193" t="e">
            <v>#REF!</v>
          </cell>
          <cell r="K193">
            <v>9954</v>
          </cell>
          <cell r="L193">
            <v>0</v>
          </cell>
        </row>
        <row r="194">
          <cell r="G194" t="str">
            <v xml:space="preserve"> GROSS</v>
          </cell>
          <cell r="H194"/>
          <cell r="I194"/>
          <cell r="J194"/>
          <cell r="K194"/>
          <cell r="L194"/>
        </row>
        <row r="195">
          <cell r="G195" t="str">
            <v>X085A011 GROSS</v>
          </cell>
          <cell r="H195" t="str">
            <v xml:space="preserve">PLANNING INSPECTORATE </v>
          </cell>
          <cell r="I195">
            <v>34534</v>
          </cell>
          <cell r="J195">
            <v>34534</v>
          </cell>
          <cell r="K195"/>
          <cell r="L195">
            <v>2000</v>
          </cell>
        </row>
        <row r="196">
          <cell r="G196" t="str">
            <v>CHILDFUN GROSS</v>
          </cell>
          <cell r="H196" t="str">
            <v>Childrens Funeral</v>
          </cell>
          <cell r="I196"/>
          <cell r="J196"/>
          <cell r="K196"/>
          <cell r="L196"/>
        </row>
        <row r="197">
          <cell r="G197" t="str">
            <v>STRONGTOWN GROSS</v>
          </cell>
          <cell r="H197" t="str">
            <v>Stronger Towns</v>
          </cell>
          <cell r="I197"/>
          <cell r="J197"/>
          <cell r="K197"/>
          <cell r="L197"/>
        </row>
        <row r="198">
          <cell r="G198" t="str">
            <v xml:space="preserve"> GROSS</v>
          </cell>
          <cell r="H198"/>
          <cell r="I198"/>
          <cell r="J198"/>
          <cell r="K198"/>
          <cell r="L198"/>
        </row>
        <row r="199">
          <cell r="G199" t="str">
            <v xml:space="preserve"> </v>
          </cell>
          <cell r="H199" t="str">
            <v>TOTAL RDEL</v>
          </cell>
          <cell r="I199">
            <v>2342694</v>
          </cell>
          <cell r="J199" t="e">
            <v>#REF!</v>
          </cell>
          <cell r="K199">
            <v>2002672</v>
          </cell>
          <cell r="L199">
            <v>1647000.5</v>
          </cell>
        </row>
      </sheetData>
      <sheetData sheetId="1">
        <row r="2">
          <cell r="A2"/>
          <cell r="B2" t="str">
            <v>PROGRAMME</v>
          </cell>
          <cell r="C2" t="str">
            <v>Medium (Best estimate)</v>
          </cell>
        </row>
        <row r="3">
          <cell r="A3" t="str">
            <v>X085A373 GROSS</v>
          </cell>
          <cell r="B3" t="str">
            <v xml:space="preserve">Troubled Families </v>
          </cell>
          <cell r="C3">
            <v>140000</v>
          </cell>
        </row>
        <row r="4">
          <cell r="A4" t="str">
            <v>X085A681 GROSS</v>
          </cell>
          <cell r="B4" t="str">
            <v xml:space="preserve">RIGHT TO BUY PILOT </v>
          </cell>
          <cell r="C4">
            <v>101000</v>
          </cell>
        </row>
        <row r="5">
          <cell r="A5">
            <v>0</v>
          </cell>
          <cell r="B5" t="str">
            <v>IFRS 9: Write offs expected under change in accounting policy</v>
          </cell>
          <cell r="C5">
            <v>0</v>
          </cell>
        </row>
        <row r="6">
          <cell r="A6">
            <v>0</v>
          </cell>
          <cell r="B6" t="str">
            <v>IFRS 9: Help to Buy - costs that would have been capitalised</v>
          </cell>
          <cell r="C6">
            <v>0</v>
          </cell>
        </row>
        <row r="7">
          <cell r="A7" t="str">
            <v>X085A359 GROSS</v>
          </cell>
          <cell r="B7" t="str">
            <v xml:space="preserve">ERDF WRITE-OFFS </v>
          </cell>
          <cell r="C7">
            <v>14000</v>
          </cell>
        </row>
        <row r="8">
          <cell r="A8" t="str">
            <v>X085A764 GROSS</v>
          </cell>
          <cell r="B8" t="str">
            <v xml:space="preserve">GRENFELL REHOUSING </v>
          </cell>
          <cell r="C8">
            <v>13050</v>
          </cell>
        </row>
        <row r="9">
          <cell r="A9" t="str">
            <v>X085A672 GROSS</v>
          </cell>
          <cell r="B9" t="str">
            <v>HCA HOME BUILDING FUND: LONG TERM INVESTMENT</v>
          </cell>
          <cell r="C9">
            <v>4555</v>
          </cell>
        </row>
        <row r="10">
          <cell r="A10" t="str">
            <v>X085A671 GROSS</v>
          </cell>
          <cell r="B10" t="str">
            <v>HCA HOME BUILDING FUND: SHORT TERM INVESTMENT</v>
          </cell>
          <cell r="C10">
            <v>3560</v>
          </cell>
        </row>
        <row r="11">
          <cell r="A11" t="str">
            <v>X085A812 GROSS</v>
          </cell>
          <cell r="B11" t="str">
            <v xml:space="preserve">OFFICE FOR GRENFELL TOWER </v>
          </cell>
          <cell r="C11">
            <v>4350</v>
          </cell>
        </row>
        <row r="12">
          <cell r="A12" t="str">
            <v>X085A375 GROSS</v>
          </cell>
          <cell r="B12" t="str">
            <v>Regional Fire Control Centres</v>
          </cell>
          <cell r="C12">
            <v>4012</v>
          </cell>
        </row>
        <row r="13">
          <cell r="A13" t="str">
            <v>X085A001 GROSS</v>
          </cell>
          <cell r="B13" t="str">
            <v>CENTRAL ADMIN: OUTSIDE ADMIN COSTS LIMIT</v>
          </cell>
          <cell r="C13">
            <v>2500</v>
          </cell>
        </row>
        <row r="14">
          <cell r="A14" t="str">
            <v>X085A308 GROSS</v>
          </cell>
          <cell r="B14" t="str">
            <v>VALUATION OFFICE AGENCY RIGHT TO BUY CHARGES</v>
          </cell>
          <cell r="C14">
            <v>2000</v>
          </cell>
        </row>
        <row r="15">
          <cell r="A15" t="str">
            <v>X085A770 GROSS</v>
          </cell>
          <cell r="B15" t="str">
            <v xml:space="preserve">GRENFELL PUBLIC INQUIRY </v>
          </cell>
          <cell r="C15">
            <v>1000</v>
          </cell>
        </row>
        <row r="16">
          <cell r="A16" t="str">
            <v>X085A460 GROSS</v>
          </cell>
          <cell r="B16" t="str">
            <v>HCA HOUSING SUPPLY:BUILD TO RENT</v>
          </cell>
          <cell r="C16">
            <v>250</v>
          </cell>
        </row>
        <row r="17">
          <cell r="A17" t="str">
            <v>X085A376 GROSS</v>
          </cell>
          <cell r="B17" t="str">
            <v>HCA HOUSING SUPPLY: LEGACY (GBB, LIF, CB)</v>
          </cell>
          <cell r="C17">
            <v>120</v>
          </cell>
        </row>
        <row r="18">
          <cell r="A18"/>
          <cell r="B18" t="str">
            <v>Total</v>
          </cell>
          <cell r="C18">
            <v>290310</v>
          </cell>
        </row>
      </sheetData>
      <sheetData sheetId="2">
        <row r="7">
          <cell r="G7" t="str">
            <v>PROGRAMME</v>
          </cell>
          <cell r="H7"/>
          <cell r="I7" t="str">
            <v>Medium (Best estimate)</v>
          </cell>
        </row>
        <row r="8">
          <cell r="G8" t="str">
            <v xml:space="preserve">Troubled Families </v>
          </cell>
          <cell r="H8" t="str">
            <v>X085A373</v>
          </cell>
          <cell r="I8">
            <v>140000</v>
          </cell>
        </row>
        <row r="9">
          <cell r="G9" t="str">
            <v xml:space="preserve">RIGHT TO BUY PILOT </v>
          </cell>
          <cell r="H9" t="str">
            <v>X085A681</v>
          </cell>
          <cell r="I9">
            <v>101000</v>
          </cell>
        </row>
        <row r="10">
          <cell r="G10" t="str">
            <v>IFRS 9: Write offs expected under change in accounting policy</v>
          </cell>
          <cell r="H10"/>
          <cell r="I10"/>
        </row>
        <row r="11">
          <cell r="G11" t="str">
            <v>IFRS 9: Help to Buy - costs that would have been capitalised</v>
          </cell>
          <cell r="H11"/>
          <cell r="I11"/>
        </row>
        <row r="12">
          <cell r="G12" t="str">
            <v xml:space="preserve">ERDF WRITE-OFFS </v>
          </cell>
          <cell r="H12" t="str">
            <v>X085A359</v>
          </cell>
          <cell r="I12">
            <v>14000</v>
          </cell>
        </row>
        <row r="13">
          <cell r="G13" t="str">
            <v xml:space="preserve">GRENFELL REHOUSING </v>
          </cell>
          <cell r="H13" t="str">
            <v>X085A764</v>
          </cell>
          <cell r="I13">
            <v>13050</v>
          </cell>
        </row>
        <row r="14">
          <cell r="G14" t="str">
            <v>HCA HOME BUILDING FUND: LONG TERM INVESTMENT</v>
          </cell>
          <cell r="H14" t="str">
            <v>X085A672</v>
          </cell>
          <cell r="I14">
            <v>4555</v>
          </cell>
        </row>
        <row r="15">
          <cell r="G15" t="str">
            <v>HCA HOME BUILDING FUND: SHORT TERM INVESTMENT</v>
          </cell>
          <cell r="H15" t="str">
            <v>X085A671</v>
          </cell>
          <cell r="I15">
            <v>3560</v>
          </cell>
        </row>
        <row r="16">
          <cell r="G16" t="str">
            <v xml:space="preserve">OFFICE FOR GRENFELL TOWER </v>
          </cell>
          <cell r="H16" t="str">
            <v>X085A812</v>
          </cell>
          <cell r="I16">
            <v>4350</v>
          </cell>
        </row>
        <row r="17">
          <cell r="G17" t="str">
            <v>Regional Fire Control Centres</v>
          </cell>
          <cell r="H17" t="str">
            <v>X085A375</v>
          </cell>
          <cell r="I17">
            <v>3925</v>
          </cell>
        </row>
        <row r="18">
          <cell r="G18" t="str">
            <v>CENTRAL ADMIN: OUTSIDE ADMIN COSTS LIMIT</v>
          </cell>
          <cell r="H18" t="str">
            <v>X085A001</v>
          </cell>
          <cell r="I18">
            <v>2500</v>
          </cell>
        </row>
        <row r="19">
          <cell r="G19" t="str">
            <v>VALUATION OFFICE AGENCY RIGHT TO BUY CHARGES</v>
          </cell>
          <cell r="H19" t="str">
            <v>X085A308</v>
          </cell>
          <cell r="I19">
            <v>2000</v>
          </cell>
        </row>
        <row r="20">
          <cell r="G20" t="str">
            <v xml:space="preserve">GRENFELL PUBLIC INQUIRY </v>
          </cell>
          <cell r="H20" t="str">
            <v>X085A770</v>
          </cell>
          <cell r="I20">
            <v>1000</v>
          </cell>
        </row>
        <row r="21">
          <cell r="G21" t="str">
            <v>HCA HOUSING SUPPLY:BUILD TO RENT</v>
          </cell>
          <cell r="H21" t="str">
            <v>X085A460</v>
          </cell>
          <cell r="I21">
            <v>250</v>
          </cell>
        </row>
        <row r="22">
          <cell r="G22" t="str">
            <v>HCA HOUSING SUPPLY: LEGACY (GBB, LIF, CB)</v>
          </cell>
          <cell r="H22" t="str">
            <v>X085A376</v>
          </cell>
          <cell r="I22">
            <v>120</v>
          </cell>
        </row>
        <row r="23">
          <cell r="G23" t="str">
            <v>Total</v>
          </cell>
          <cell r="H23"/>
          <cell r="I23">
            <v>290310</v>
          </cell>
        </row>
      </sheetData>
      <sheetData sheetId="3"/>
      <sheetData sheetId="4">
        <row r="9">
          <cell r="G9"/>
          <cell r="H9" t="str">
            <v>Sum of Working 
Budget</v>
          </cell>
          <cell r="I9" t="str">
            <v>Sum of DCLG NEW Total</v>
          </cell>
        </row>
        <row r="10">
          <cell r="G10" t="str">
            <v>X085A359 GROSS</v>
          </cell>
          <cell r="H10">
            <v>9000</v>
          </cell>
          <cell r="I10">
            <v>1210.2044899999999</v>
          </cell>
        </row>
        <row r="11">
          <cell r="G11" t="str">
            <v>X085A359 INCOME</v>
          </cell>
          <cell r="H11"/>
          <cell r="I11">
            <v>-2.0702699999999998</v>
          </cell>
        </row>
        <row r="12">
          <cell r="G12" t="str">
            <v>X085A786 GROSS</v>
          </cell>
          <cell r="H12">
            <v>3000</v>
          </cell>
          <cell r="I12">
            <v>-88.188600000000008</v>
          </cell>
        </row>
        <row r="13">
          <cell r="G13" t="str">
            <v>X085A049 GROSS</v>
          </cell>
          <cell r="H13">
            <v>2100</v>
          </cell>
          <cell r="I13">
            <v>967.05810999999994</v>
          </cell>
        </row>
        <row r="14">
          <cell r="G14" t="str">
            <v>X085A049 INCOME</v>
          </cell>
          <cell r="H14"/>
          <cell r="I14">
            <v>-294.08480000000003</v>
          </cell>
        </row>
        <row r="15">
          <cell r="G15" t="str">
            <v>X085A062 GROSS</v>
          </cell>
          <cell r="H15">
            <v>11000</v>
          </cell>
          <cell r="I15">
            <v>0</v>
          </cell>
        </row>
        <row r="16">
          <cell r="G16" t="str">
            <v>X085A062 INCOME</v>
          </cell>
          <cell r="H16"/>
          <cell r="I16">
            <v>-5536.5683099999997</v>
          </cell>
        </row>
        <row r="17">
          <cell r="G17" t="str">
            <v>X085A696 GROSS</v>
          </cell>
          <cell r="H17"/>
          <cell r="I17">
            <v>45241.484969999998</v>
          </cell>
        </row>
        <row r="18">
          <cell r="G18" t="str">
            <v>X085A696 INCOME</v>
          </cell>
          <cell r="H18"/>
          <cell r="I18">
            <v>-45241.484969999998</v>
          </cell>
        </row>
        <row r="19">
          <cell r="G19" t="str">
            <v xml:space="preserve"> </v>
          </cell>
          <cell r="H19">
            <v>25100</v>
          </cell>
          <cell r="I19">
            <v>-3743.6493800000026</v>
          </cell>
        </row>
        <row r="20">
          <cell r="G20" t="str">
            <v>X085A390 GROSS</v>
          </cell>
          <cell r="H20">
            <v>4700</v>
          </cell>
          <cell r="I20">
            <v>4398.8118799999993</v>
          </cell>
        </row>
        <row r="21">
          <cell r="G21" t="str">
            <v>X085A704 GROSS</v>
          </cell>
          <cell r="H21">
            <v>2000</v>
          </cell>
          <cell r="I21">
            <v>2000</v>
          </cell>
        </row>
        <row r="22">
          <cell r="G22" t="str">
            <v>X085A413 GROSS</v>
          </cell>
          <cell r="H22">
            <v>0</v>
          </cell>
          <cell r="I22">
            <v>171.3</v>
          </cell>
        </row>
        <row r="23">
          <cell r="G23" t="str">
            <v>X085A395 GROSS</v>
          </cell>
          <cell r="H23">
            <v>133000</v>
          </cell>
          <cell r="I23">
            <v>132983.33334000001</v>
          </cell>
        </row>
        <row r="24">
          <cell r="G24" t="str">
            <v>X085A377 GROSS</v>
          </cell>
          <cell r="H24">
            <v>28532</v>
          </cell>
          <cell r="I24">
            <v>28088.6194</v>
          </cell>
        </row>
        <row r="25">
          <cell r="G25" t="str">
            <v>X085A729 GROSS</v>
          </cell>
          <cell r="H25">
            <v>0</v>
          </cell>
          <cell r="I25">
            <v>66.666330000000002</v>
          </cell>
        </row>
        <row r="26">
          <cell r="G26" t="str">
            <v>X085A729 INCOME</v>
          </cell>
          <cell r="H26"/>
          <cell r="I26">
            <v>-1700</v>
          </cell>
        </row>
        <row r="27">
          <cell r="G27" t="str">
            <v>X085A774 GROSS</v>
          </cell>
          <cell r="H27">
            <v>500</v>
          </cell>
          <cell r="I27">
            <v>500</v>
          </cell>
        </row>
        <row r="28">
          <cell r="G28" t="str">
            <v>X085A773 GROSS</v>
          </cell>
          <cell r="H28">
            <v>300</v>
          </cell>
          <cell r="I28">
            <v>300</v>
          </cell>
        </row>
        <row r="29">
          <cell r="G29" t="str">
            <v>X085A746 GROSS</v>
          </cell>
          <cell r="H29">
            <v>2038</v>
          </cell>
          <cell r="I29">
            <v>2037.5</v>
          </cell>
        </row>
        <row r="30">
          <cell r="G30" t="str">
            <v>X085A792 GROSS</v>
          </cell>
          <cell r="H30">
            <v>230</v>
          </cell>
          <cell r="I30">
            <v>230</v>
          </cell>
        </row>
        <row r="31">
          <cell r="G31" t="str">
            <v xml:space="preserve"> </v>
          </cell>
          <cell r="H31">
            <v>171300</v>
          </cell>
          <cell r="I31">
            <v>169076.23095000003</v>
          </cell>
        </row>
        <row r="32">
          <cell r="G32" t="str">
            <v>X085A011 GROSS</v>
          </cell>
          <cell r="H32"/>
          <cell r="I32">
            <v>174.53</v>
          </cell>
        </row>
        <row r="33">
          <cell r="G33" t="str">
            <v xml:space="preserve"> </v>
          </cell>
          <cell r="H33"/>
          <cell r="I33">
            <v>174.53</v>
          </cell>
        </row>
        <row r="34">
          <cell r="G34" t="str">
            <v>X085A316 GROSS</v>
          </cell>
          <cell r="H34">
            <v>1635</v>
          </cell>
          <cell r="I34">
            <v>1411.18237</v>
          </cell>
        </row>
        <row r="35">
          <cell r="G35" t="str">
            <v>X085A769 GROSS</v>
          </cell>
          <cell r="H35">
            <v>3500</v>
          </cell>
          <cell r="I35">
            <v>3500</v>
          </cell>
        </row>
        <row r="36">
          <cell r="G36" t="str">
            <v>X085A662 GROSS</v>
          </cell>
          <cell r="H36">
            <v>2000</v>
          </cell>
          <cell r="I36">
            <v>1500.0002899999999</v>
          </cell>
        </row>
        <row r="37">
          <cell r="G37" t="str">
            <v>X085A730 GROSS</v>
          </cell>
          <cell r="H37">
            <v>22000</v>
          </cell>
          <cell r="I37">
            <v>15306.809139999999</v>
          </cell>
        </row>
        <row r="38">
          <cell r="G38" t="str">
            <v>X085A730 INCOME</v>
          </cell>
          <cell r="H38"/>
          <cell r="I38">
            <v>-66.900000000000006</v>
          </cell>
        </row>
        <row r="39">
          <cell r="G39" t="str">
            <v>X085A575 GROSS</v>
          </cell>
          <cell r="H39">
            <v>8128</v>
          </cell>
          <cell r="I39">
            <v>11100.029349999999</v>
          </cell>
        </row>
        <row r="40">
          <cell r="G40" t="str">
            <v>X085A574 GROSS</v>
          </cell>
          <cell r="H40">
            <v>8000</v>
          </cell>
          <cell r="I40">
            <v>8000</v>
          </cell>
        </row>
        <row r="41">
          <cell r="G41" t="str">
            <v>X085A583 GROSS</v>
          </cell>
          <cell r="H41">
            <v>1832</v>
          </cell>
          <cell r="I41">
            <v>1832</v>
          </cell>
        </row>
        <row r="42">
          <cell r="G42" t="str">
            <v>X085A599 GROSS</v>
          </cell>
          <cell r="H42">
            <v>800</v>
          </cell>
          <cell r="I42">
            <v>713</v>
          </cell>
        </row>
        <row r="43">
          <cell r="G43" t="str">
            <v xml:space="preserve"> </v>
          </cell>
          <cell r="H43">
            <v>47895</v>
          </cell>
          <cell r="I43">
            <v>43296.121149999999</v>
          </cell>
        </row>
        <row r="44">
          <cell r="G44" t="str">
            <v>X085A356 GROSS</v>
          </cell>
          <cell r="H44">
            <v>4150</v>
          </cell>
          <cell r="I44">
            <v>4150.0000199999995</v>
          </cell>
        </row>
        <row r="45">
          <cell r="G45" t="str">
            <v xml:space="preserve"> </v>
          </cell>
          <cell r="H45">
            <v>4150</v>
          </cell>
          <cell r="I45">
            <v>4150.0000199999995</v>
          </cell>
        </row>
        <row r="46">
          <cell r="G46" t="str">
            <v xml:space="preserve"> </v>
          </cell>
          <cell r="H46">
            <v>248445</v>
          </cell>
          <cell r="I46">
            <v>212953.23274000001</v>
          </cell>
        </row>
        <row r="47">
          <cell r="G47" t="str">
            <v>X085A514 GROSS</v>
          </cell>
          <cell r="H47"/>
          <cell r="I47">
            <v>-21.854119999999998</v>
          </cell>
        </row>
        <row r="48">
          <cell r="G48" t="str">
            <v xml:space="preserve"> </v>
          </cell>
          <cell r="H48"/>
          <cell r="I48">
            <v>-21.854119999999998</v>
          </cell>
        </row>
        <row r="49">
          <cell r="G49" t="str">
            <v>X085A764 GROSS</v>
          </cell>
          <cell r="H49">
            <v>13675</v>
          </cell>
          <cell r="I49">
            <v>8122.98596</v>
          </cell>
        </row>
        <row r="50">
          <cell r="G50" t="str">
            <v>X085A770 GROSS</v>
          </cell>
          <cell r="H50">
            <v>1000</v>
          </cell>
          <cell r="I50">
            <v>1000.0069999999998</v>
          </cell>
        </row>
        <row r="51">
          <cell r="G51" t="str">
            <v>X085A768 GROSS</v>
          </cell>
          <cell r="H51">
            <v>11000</v>
          </cell>
          <cell r="I51">
            <v>9001.1367900000005</v>
          </cell>
        </row>
        <row r="52">
          <cell r="G52" t="str">
            <v>X085A765 GROSS</v>
          </cell>
          <cell r="H52">
            <v>1000</v>
          </cell>
          <cell r="I52">
            <v>94.2</v>
          </cell>
        </row>
        <row r="53">
          <cell r="G53" t="str">
            <v xml:space="preserve"> </v>
          </cell>
          <cell r="H53">
            <v>26675</v>
          </cell>
          <cell r="I53">
            <v>18218.329750000001</v>
          </cell>
        </row>
        <row r="54">
          <cell r="G54" t="str">
            <v>X085A108 GROSS</v>
          </cell>
          <cell r="H54"/>
          <cell r="I54">
            <v>0</v>
          </cell>
        </row>
        <row r="55">
          <cell r="G55" t="str">
            <v>X085A117 GROSS</v>
          </cell>
          <cell r="H55">
            <v>90</v>
          </cell>
          <cell r="I55">
            <v>16.465109999999999</v>
          </cell>
        </row>
        <row r="56">
          <cell r="G56" t="str">
            <v>X085A120 GROSS</v>
          </cell>
          <cell r="H56">
            <v>24407</v>
          </cell>
          <cell r="I56">
            <v>18411.503979999998</v>
          </cell>
        </row>
        <row r="57">
          <cell r="G57" t="str">
            <v>X085A120 INCOME</v>
          </cell>
          <cell r="H57">
            <v>-216</v>
          </cell>
          <cell r="I57">
            <v>-216.40082999999998</v>
          </cell>
        </row>
        <row r="58">
          <cell r="G58" t="str">
            <v>X085A404 GROSS</v>
          </cell>
          <cell r="H58">
            <v>50</v>
          </cell>
          <cell r="I58">
            <v>15</v>
          </cell>
        </row>
        <row r="59">
          <cell r="G59" t="str">
            <v>X085A698 GROSS</v>
          </cell>
          <cell r="H59">
            <v>40157</v>
          </cell>
          <cell r="I59">
            <v>40157.000999999997</v>
          </cell>
        </row>
        <row r="60">
          <cell r="G60" t="str">
            <v>X085A713 GROSS</v>
          </cell>
          <cell r="H60"/>
          <cell r="I60">
            <v>4854.7270000000008</v>
          </cell>
        </row>
        <row r="61">
          <cell r="G61" t="str">
            <v>X085A793 GROSS</v>
          </cell>
          <cell r="H61">
            <v>500</v>
          </cell>
          <cell r="I61">
            <v>500</v>
          </cell>
        </row>
        <row r="62">
          <cell r="G62" t="str">
            <v>X085A687 GROSS</v>
          </cell>
          <cell r="H62"/>
          <cell r="I62">
            <v>2304</v>
          </cell>
        </row>
        <row r="63">
          <cell r="G63" t="str">
            <v>X085A612 GROSS</v>
          </cell>
          <cell r="H63"/>
          <cell r="I63">
            <v>3692.0830900000005</v>
          </cell>
        </row>
        <row r="64">
          <cell r="G64" t="str">
            <v xml:space="preserve"> </v>
          </cell>
          <cell r="H64">
            <v>64988</v>
          </cell>
          <cell r="I64">
            <v>69734.379350000003</v>
          </cell>
        </row>
        <row r="65">
          <cell r="G65" t="str">
            <v>X085A547 GROSS</v>
          </cell>
          <cell r="H65">
            <v>4051</v>
          </cell>
          <cell r="I65">
            <v>4050.9999600000001</v>
          </cell>
        </row>
        <row r="66">
          <cell r="G66" t="str">
            <v>X085A549 GROSS</v>
          </cell>
          <cell r="H66">
            <v>3000</v>
          </cell>
          <cell r="I66">
            <v>4500</v>
          </cell>
        </row>
        <row r="67">
          <cell r="G67" t="str">
            <v>X085A613 GROSS</v>
          </cell>
          <cell r="H67">
            <v>1500</v>
          </cell>
          <cell r="I67">
            <v>1250</v>
          </cell>
        </row>
        <row r="68">
          <cell r="G68" t="str">
            <v>X085A541 GROSS</v>
          </cell>
          <cell r="H68"/>
          <cell r="I68">
            <v>0</v>
          </cell>
        </row>
        <row r="69">
          <cell r="G69" t="str">
            <v>X085A736 GROSS</v>
          </cell>
          <cell r="H69"/>
          <cell r="I69">
            <v>0</v>
          </cell>
        </row>
        <row r="70">
          <cell r="G70" t="str">
            <v>X085A161 GROSS</v>
          </cell>
          <cell r="H70"/>
          <cell r="I70">
            <v>4100</v>
          </cell>
        </row>
        <row r="71">
          <cell r="G71" t="str">
            <v xml:space="preserve"> </v>
          </cell>
          <cell r="H71">
            <v>8551</v>
          </cell>
          <cell r="I71">
            <v>13900.999960000001</v>
          </cell>
        </row>
        <row r="72">
          <cell r="G72" t="str">
            <v>X085A373 GROSS</v>
          </cell>
          <cell r="H72">
            <v>221196</v>
          </cell>
          <cell r="I72">
            <v>170317.01474999997</v>
          </cell>
        </row>
        <row r="73">
          <cell r="G73" t="str">
            <v>X085A489 GROSS</v>
          </cell>
          <cell r="H73">
            <v>4000</v>
          </cell>
          <cell r="I73">
            <v>3831.92</v>
          </cell>
        </row>
        <row r="74">
          <cell r="G74" t="str">
            <v>X085A642 GROSS</v>
          </cell>
          <cell r="H74">
            <v>70</v>
          </cell>
          <cell r="I74">
            <v>0</v>
          </cell>
        </row>
        <row r="75">
          <cell r="G75" t="str">
            <v>X085A777 GROSS</v>
          </cell>
          <cell r="H75"/>
          <cell r="I75">
            <v>6400</v>
          </cell>
        </row>
        <row r="76">
          <cell r="G76" t="str">
            <v>X085A543 GROSS</v>
          </cell>
          <cell r="H76"/>
          <cell r="I76">
            <v>154.43899999999999</v>
          </cell>
        </row>
        <row r="77">
          <cell r="G77" t="str">
            <v>X085A544 GROSS</v>
          </cell>
          <cell r="H77"/>
          <cell r="I77">
            <v>0</v>
          </cell>
        </row>
        <row r="78">
          <cell r="G78" t="str">
            <v>X085A546 GROSS</v>
          </cell>
          <cell r="H78"/>
          <cell r="I78">
            <v>41.505290000000002</v>
          </cell>
        </row>
        <row r="79">
          <cell r="G79" t="str">
            <v>X085A403 GROSS</v>
          </cell>
          <cell r="H79"/>
          <cell r="I79">
            <v>0</v>
          </cell>
        </row>
        <row r="80">
          <cell r="G80" t="str">
            <v xml:space="preserve"> </v>
          </cell>
          <cell r="H80">
            <v>225266</v>
          </cell>
          <cell r="I80">
            <v>180744.87904</v>
          </cell>
        </row>
        <row r="81">
          <cell r="G81" t="str">
            <v xml:space="preserve"> </v>
          </cell>
          <cell r="H81">
            <v>325480</v>
          </cell>
          <cell r="I81">
            <v>282576.73397999996</v>
          </cell>
        </row>
        <row r="82">
          <cell r="G82" t="str">
            <v>X085A352 GROSS</v>
          </cell>
          <cell r="H82"/>
          <cell r="I82">
            <v>0.19999999999999996</v>
          </cell>
        </row>
        <row r="83">
          <cell r="G83" t="str">
            <v>X085A352 INCOME</v>
          </cell>
          <cell r="H83"/>
          <cell r="I83">
            <v>0</v>
          </cell>
        </row>
        <row r="84">
          <cell r="G84" t="str">
            <v xml:space="preserve"> </v>
          </cell>
          <cell r="H84"/>
          <cell r="I84">
            <v>0.19999999999999996</v>
          </cell>
        </row>
        <row r="85">
          <cell r="G85" t="str">
            <v>X085A652 GROSS</v>
          </cell>
          <cell r="H85"/>
          <cell r="I85">
            <v>42.859429999999996</v>
          </cell>
        </row>
        <row r="86">
          <cell r="G86" t="str">
            <v xml:space="preserve"> </v>
          </cell>
          <cell r="H86"/>
          <cell r="I86">
            <v>42.859429999999996</v>
          </cell>
        </row>
        <row r="87">
          <cell r="G87" t="str">
            <v>X085A375 GROSS</v>
          </cell>
          <cell r="H87">
            <v>3894</v>
          </cell>
          <cell r="I87">
            <v>3995.9095899999998</v>
          </cell>
        </row>
        <row r="88">
          <cell r="G88" t="str">
            <v>X085A375 INCOME</v>
          </cell>
          <cell r="H88"/>
          <cell r="I88">
            <v>328.04115000000002</v>
          </cell>
        </row>
        <row r="89">
          <cell r="G89" t="str">
            <v xml:space="preserve"> </v>
          </cell>
          <cell r="H89">
            <v>3894</v>
          </cell>
          <cell r="I89">
            <v>4323.9507400000002</v>
          </cell>
        </row>
        <row r="90">
          <cell r="G90" t="str">
            <v>X085A001 GROSS</v>
          </cell>
          <cell r="H90">
            <v>3700</v>
          </cell>
          <cell r="I90">
            <v>2701.4962399999999</v>
          </cell>
        </row>
        <row r="91">
          <cell r="G91" t="str">
            <v>X085A001 INCOME</v>
          </cell>
          <cell r="H91">
            <v>-1200</v>
          </cell>
          <cell r="I91">
            <v>-128.62721000000002</v>
          </cell>
        </row>
        <row r="92">
          <cell r="G92" t="str">
            <v>X085A018 GROSS</v>
          </cell>
          <cell r="H92">
            <v>-14757</v>
          </cell>
          <cell r="I92">
            <v>-14757</v>
          </cell>
        </row>
        <row r="93">
          <cell r="G93" t="str">
            <v xml:space="preserve"> </v>
          </cell>
          <cell r="H93">
            <v>-12257</v>
          </cell>
          <cell r="I93">
            <v>-12184.13097</v>
          </cell>
        </row>
        <row r="94">
          <cell r="G94" t="str">
            <v xml:space="preserve"> </v>
          </cell>
          <cell r="H94">
            <v>-8363</v>
          </cell>
          <cell r="I94">
            <v>-7817.1207999999997</v>
          </cell>
        </row>
        <row r="95">
          <cell r="G95" t="str">
            <v>X085A759 GROSS</v>
          </cell>
          <cell r="H95">
            <v>2000</v>
          </cell>
          <cell r="I95">
            <v>2181.5</v>
          </cell>
        </row>
        <row r="96">
          <cell r="G96" t="str">
            <v>X085A166 GROSS</v>
          </cell>
          <cell r="H96"/>
          <cell r="I96">
            <v>21.855</v>
          </cell>
        </row>
        <row r="97">
          <cell r="G97" t="str">
            <v>X085A166 INCOME</v>
          </cell>
          <cell r="H97"/>
          <cell r="I97">
            <v>-1.675</v>
          </cell>
        </row>
        <row r="98">
          <cell r="G98" t="str">
            <v>X085A173 GROSS</v>
          </cell>
          <cell r="H98">
            <v>217</v>
          </cell>
          <cell r="I98">
            <v>1565.9830899999999</v>
          </cell>
        </row>
        <row r="99">
          <cell r="G99" t="str">
            <v>X085A173 INCOME</v>
          </cell>
          <cell r="H99"/>
          <cell r="I99">
            <v>-561.35375999999997</v>
          </cell>
        </row>
        <row r="100">
          <cell r="G100" t="str">
            <v xml:space="preserve"> </v>
          </cell>
          <cell r="H100">
            <v>2217</v>
          </cell>
          <cell r="I100">
            <v>3206.30933</v>
          </cell>
        </row>
        <row r="101">
          <cell r="G101" t="str">
            <v>X085A556 GROSS</v>
          </cell>
          <cell r="H101">
            <v>2000</v>
          </cell>
          <cell r="I101">
            <v>2000</v>
          </cell>
        </row>
        <row r="102">
          <cell r="G102" t="str">
            <v xml:space="preserve"> </v>
          </cell>
          <cell r="H102">
            <v>2000</v>
          </cell>
          <cell r="I102">
            <v>2000</v>
          </cell>
        </row>
        <row r="103">
          <cell r="G103" t="str">
            <v>X085A184 GROSS</v>
          </cell>
          <cell r="H103">
            <v>67000</v>
          </cell>
          <cell r="I103">
            <v>58472.435310000001</v>
          </cell>
        </row>
        <row r="104">
          <cell r="G104" t="str">
            <v>X085A184 INCOME</v>
          </cell>
          <cell r="H104"/>
          <cell r="I104">
            <v>-68</v>
          </cell>
        </row>
        <row r="105">
          <cell r="G105" t="str">
            <v>X085A667 GROSS</v>
          </cell>
          <cell r="H105">
            <v>215100</v>
          </cell>
          <cell r="I105">
            <v>193242.74600000001</v>
          </cell>
        </row>
        <row r="106">
          <cell r="G106" t="str">
            <v>X085A781 GROSS</v>
          </cell>
          <cell r="H106">
            <v>0</v>
          </cell>
          <cell r="I106">
            <v>0</v>
          </cell>
        </row>
        <row r="107">
          <cell r="G107" t="str">
            <v>X085A783 GROSS</v>
          </cell>
          <cell r="H107">
            <v>30000</v>
          </cell>
          <cell r="I107">
            <v>44812.908859999996</v>
          </cell>
        </row>
        <row r="108">
          <cell r="G108" t="str">
            <v>X085A295 GROSS</v>
          </cell>
          <cell r="H108">
            <v>2135</v>
          </cell>
          <cell r="I108">
            <v>2129.9459700000002</v>
          </cell>
        </row>
        <row r="109">
          <cell r="G109" t="str">
            <v>X085A635 GROSS</v>
          </cell>
          <cell r="H109">
            <v>0</v>
          </cell>
          <cell r="I109">
            <v>0</v>
          </cell>
        </row>
        <row r="110">
          <cell r="G110" t="str">
            <v>X085A645 GROSS</v>
          </cell>
          <cell r="H110">
            <v>3070</v>
          </cell>
          <cell r="I110">
            <v>3057.0318000000002</v>
          </cell>
        </row>
        <row r="111">
          <cell r="G111" t="str">
            <v>X085A538 GROSS</v>
          </cell>
          <cell r="H111">
            <v>988</v>
          </cell>
          <cell r="I111">
            <v>988</v>
          </cell>
        </row>
        <row r="112">
          <cell r="G112" t="str">
            <v>X085A790 GROSS</v>
          </cell>
          <cell r="H112">
            <v>3410</v>
          </cell>
          <cell r="I112">
            <v>3411.2750000000001</v>
          </cell>
        </row>
        <row r="113">
          <cell r="G113" t="str">
            <v>X085A791 GROSS</v>
          </cell>
          <cell r="H113">
            <v>1160</v>
          </cell>
          <cell r="I113">
            <v>1160</v>
          </cell>
        </row>
        <row r="114">
          <cell r="G114" t="str">
            <v>X085A716 GROSS</v>
          </cell>
          <cell r="H114">
            <v>2700</v>
          </cell>
          <cell r="I114">
            <v>859.25699999999995</v>
          </cell>
        </row>
        <row r="115">
          <cell r="G115" t="str">
            <v xml:space="preserve"> </v>
          </cell>
          <cell r="H115">
            <v>325563</v>
          </cell>
          <cell r="I115">
            <v>308065.59993999999</v>
          </cell>
        </row>
        <row r="116">
          <cell r="G116" t="str">
            <v>X085A534 GROSS</v>
          </cell>
          <cell r="H116">
            <v>30327</v>
          </cell>
          <cell r="I116">
            <v>-28560</v>
          </cell>
        </row>
        <row r="117">
          <cell r="G117" t="str">
            <v>X085A534 INCOME</v>
          </cell>
          <cell r="H117">
            <v>-51016</v>
          </cell>
          <cell r="I117">
            <v>-9904</v>
          </cell>
        </row>
        <row r="118">
          <cell r="G118" t="str">
            <v>X085A535 GROSS</v>
          </cell>
          <cell r="H118">
            <v>-3293</v>
          </cell>
          <cell r="I118">
            <v>-1808</v>
          </cell>
        </row>
        <row r="119">
          <cell r="G119" t="str">
            <v>X085A536 GROSS</v>
          </cell>
          <cell r="H119">
            <v>-1458</v>
          </cell>
          <cell r="I119">
            <v>-975</v>
          </cell>
        </row>
        <row r="120">
          <cell r="G120" t="str">
            <v>X085A537 GROSS</v>
          </cell>
          <cell r="H120">
            <v>-7</v>
          </cell>
          <cell r="I120">
            <v>0</v>
          </cell>
        </row>
        <row r="121">
          <cell r="G121" t="str">
            <v>X085A710 GROSS</v>
          </cell>
          <cell r="H121">
            <v>1000</v>
          </cell>
          <cell r="I121">
            <v>-8</v>
          </cell>
        </row>
        <row r="122">
          <cell r="G122" t="str">
            <v>X085A641 GROSS</v>
          </cell>
          <cell r="H122"/>
          <cell r="I122">
            <v>0</v>
          </cell>
        </row>
        <row r="123">
          <cell r="G123" t="str">
            <v>X085A641 INCOME</v>
          </cell>
          <cell r="H123"/>
          <cell r="I123">
            <v>0</v>
          </cell>
        </row>
        <row r="124">
          <cell r="G124" t="str">
            <v>X085A757 GROSS</v>
          </cell>
          <cell r="H124"/>
          <cell r="I124">
            <v>1199</v>
          </cell>
        </row>
        <row r="125">
          <cell r="G125" t="str">
            <v>X085A762 GROSS</v>
          </cell>
          <cell r="H125">
            <v>34500</v>
          </cell>
          <cell r="I125">
            <v>34500</v>
          </cell>
        </row>
        <row r="126">
          <cell r="G126" t="str">
            <v>X085A795 GROSS</v>
          </cell>
          <cell r="H126">
            <v>2960</v>
          </cell>
          <cell r="I126">
            <v>2772</v>
          </cell>
        </row>
        <row r="127">
          <cell r="G127" t="str">
            <v>X085A795 INCOME</v>
          </cell>
          <cell r="H127"/>
          <cell r="I127">
            <v>-2904</v>
          </cell>
        </row>
        <row r="128">
          <cell r="G128" t="str">
            <v>X085A796 GROSS</v>
          </cell>
          <cell r="H128">
            <v>600</v>
          </cell>
          <cell r="I128">
            <v>600</v>
          </cell>
        </row>
        <row r="129">
          <cell r="G129" t="str">
            <v xml:space="preserve"> </v>
          </cell>
          <cell r="H129">
            <v>13613</v>
          </cell>
          <cell r="I129">
            <v>-5088</v>
          </cell>
        </row>
        <row r="130">
          <cell r="G130" t="str">
            <v>X085A189 GROSS</v>
          </cell>
          <cell r="H130">
            <v>2060</v>
          </cell>
          <cell r="I130">
            <v>2062</v>
          </cell>
        </row>
        <row r="131">
          <cell r="G131" t="str">
            <v>X085A199 GROSS</v>
          </cell>
          <cell r="H131">
            <v>0</v>
          </cell>
          <cell r="I131">
            <v>4</v>
          </cell>
        </row>
        <row r="132">
          <cell r="G132" t="str">
            <v>X085A199 INCOME</v>
          </cell>
          <cell r="H132">
            <v>0</v>
          </cell>
          <cell r="I132">
            <v>-18</v>
          </cell>
        </row>
        <row r="133">
          <cell r="G133" t="str">
            <v>X085A487 GROSS</v>
          </cell>
          <cell r="H133"/>
          <cell r="I133">
            <v>-4</v>
          </cell>
        </row>
        <row r="134">
          <cell r="G134" t="str">
            <v xml:space="preserve"> </v>
          </cell>
          <cell r="H134">
            <v>2060</v>
          </cell>
          <cell r="I134">
            <v>2044</v>
          </cell>
        </row>
        <row r="135">
          <cell r="G135" t="str">
            <v>X085A460 GROSS</v>
          </cell>
          <cell r="H135">
            <v>250</v>
          </cell>
          <cell r="I135">
            <v>250</v>
          </cell>
        </row>
        <row r="136">
          <cell r="G136" t="str">
            <v>X085A565 GROSS</v>
          </cell>
          <cell r="H136">
            <v>304</v>
          </cell>
          <cell r="I136">
            <v>304</v>
          </cell>
        </row>
        <row r="137">
          <cell r="G137" t="str">
            <v>X085A465 GROSS</v>
          </cell>
          <cell r="H137">
            <v>3500</v>
          </cell>
          <cell r="I137">
            <v>8638</v>
          </cell>
        </row>
        <row r="138">
          <cell r="G138" t="str">
            <v>X085A376 GROSS</v>
          </cell>
          <cell r="H138">
            <v>150</v>
          </cell>
          <cell r="I138">
            <v>147</v>
          </cell>
        </row>
        <row r="139">
          <cell r="G139" t="str">
            <v>X085A376 INCOME</v>
          </cell>
          <cell r="H139">
            <v>0</v>
          </cell>
          <cell r="I139">
            <v>-4</v>
          </cell>
        </row>
        <row r="140">
          <cell r="G140" t="str">
            <v>X085A671 GROSS</v>
          </cell>
          <cell r="H140">
            <v>3460</v>
          </cell>
          <cell r="I140">
            <v>3460</v>
          </cell>
        </row>
        <row r="141">
          <cell r="G141" t="str">
            <v>X085A671 INCOME</v>
          </cell>
          <cell r="H141"/>
          <cell r="I141">
            <v>-8</v>
          </cell>
        </row>
        <row r="142">
          <cell r="G142" t="str">
            <v>X085A672 GROSS</v>
          </cell>
          <cell r="H142">
            <v>4200</v>
          </cell>
          <cell r="I142">
            <v>4200</v>
          </cell>
        </row>
        <row r="143">
          <cell r="G143" t="str">
            <v>X085A794 GROSS</v>
          </cell>
          <cell r="H143"/>
          <cell r="I143">
            <v>1000</v>
          </cell>
        </row>
        <row r="144">
          <cell r="G144" t="str">
            <v xml:space="preserve"> </v>
          </cell>
          <cell r="H144">
            <v>11864</v>
          </cell>
          <cell r="I144">
            <v>17987</v>
          </cell>
        </row>
        <row r="145">
          <cell r="G145" t="str">
            <v>X085A763 GROSS</v>
          </cell>
          <cell r="H145">
            <v>269</v>
          </cell>
          <cell r="I145">
            <v>335</v>
          </cell>
        </row>
        <row r="146">
          <cell r="G146" t="str">
            <v>X085A553 GROSS</v>
          </cell>
          <cell r="H146">
            <v>10170</v>
          </cell>
          <cell r="I146">
            <v>10080</v>
          </cell>
        </row>
        <row r="147">
          <cell r="G147" t="str">
            <v>X085A670 GROSS</v>
          </cell>
          <cell r="H147">
            <v>0</v>
          </cell>
          <cell r="I147">
            <v>0</v>
          </cell>
        </row>
        <row r="148">
          <cell r="G148" t="str">
            <v>X085A283 GROSS</v>
          </cell>
          <cell r="H148">
            <v>947500</v>
          </cell>
          <cell r="I148">
            <v>947498.50600000005</v>
          </cell>
        </row>
        <row r="149">
          <cell r="G149" t="str">
            <v>X085A712 GROSS</v>
          </cell>
          <cell r="H149">
            <v>45000</v>
          </cell>
          <cell r="I149">
            <v>38000</v>
          </cell>
        </row>
        <row r="150">
          <cell r="G150" t="str">
            <v xml:space="preserve"> </v>
          </cell>
          <cell r="H150">
            <v>1002939</v>
          </cell>
          <cell r="I150">
            <v>995913.50600000005</v>
          </cell>
        </row>
        <row r="151">
          <cell r="G151" t="str">
            <v>X085A600 INCOME</v>
          </cell>
          <cell r="H151">
            <v>-642</v>
          </cell>
          <cell r="I151">
            <v>-1096.57</v>
          </cell>
        </row>
        <row r="152">
          <cell r="G152" t="str">
            <v>X085A665 GROSS</v>
          </cell>
          <cell r="H152">
            <v>2250</v>
          </cell>
          <cell r="I152">
            <v>1500</v>
          </cell>
        </row>
        <row r="153">
          <cell r="G153" t="str">
            <v>X085A584 GROSS</v>
          </cell>
          <cell r="H153"/>
          <cell r="I153">
            <v>16036</v>
          </cell>
        </row>
        <row r="154">
          <cell r="G154" t="str">
            <v>X085A669 GROSS</v>
          </cell>
          <cell r="H154">
            <v>0</v>
          </cell>
          <cell r="I154">
            <v>0</v>
          </cell>
        </row>
        <row r="155">
          <cell r="G155" t="str">
            <v>X085A743 GROSS</v>
          </cell>
          <cell r="H155">
            <v>0</v>
          </cell>
          <cell r="I155">
            <v>0</v>
          </cell>
        </row>
        <row r="156">
          <cell r="G156" t="str">
            <v>X085A703 GROSS</v>
          </cell>
          <cell r="H156">
            <v>16800</v>
          </cell>
          <cell r="I156">
            <v>16800</v>
          </cell>
        </row>
        <row r="157">
          <cell r="G157" t="str">
            <v>X085A780 GROSS</v>
          </cell>
          <cell r="H157">
            <v>600</v>
          </cell>
          <cell r="I157">
            <v>600</v>
          </cell>
        </row>
        <row r="158">
          <cell r="G158" t="str">
            <v>X085A779 GROSS</v>
          </cell>
          <cell r="H158"/>
          <cell r="I158">
            <v>0</v>
          </cell>
        </row>
        <row r="159">
          <cell r="G159" t="str">
            <v>X085A787 GROSS</v>
          </cell>
          <cell r="H159">
            <v>4000</v>
          </cell>
          <cell r="I159">
            <v>4000</v>
          </cell>
        </row>
        <row r="160">
          <cell r="G160" t="str">
            <v>X085A797 GROSS</v>
          </cell>
          <cell r="H160">
            <v>11000</v>
          </cell>
          <cell r="I160">
            <v>13500</v>
          </cell>
        </row>
        <row r="161">
          <cell r="G161" t="str">
            <v xml:space="preserve"> </v>
          </cell>
          <cell r="H161">
            <v>34008</v>
          </cell>
          <cell r="I161">
            <v>51339.43</v>
          </cell>
        </row>
        <row r="162">
          <cell r="G162" t="str">
            <v>X085A234 GROSS</v>
          </cell>
          <cell r="H162"/>
          <cell r="I162">
            <v>2.8463099999999999</v>
          </cell>
        </row>
        <row r="163">
          <cell r="G163" t="str">
            <v>X085A666 GROSS</v>
          </cell>
          <cell r="H163">
            <v>10000</v>
          </cell>
          <cell r="I163">
            <v>6631.6720000000005</v>
          </cell>
        </row>
        <row r="164">
          <cell r="G164" t="str">
            <v>X085A637 GROSS</v>
          </cell>
          <cell r="H164">
            <v>100</v>
          </cell>
          <cell r="I164">
            <v>0</v>
          </cell>
        </row>
        <row r="165">
          <cell r="G165" t="str">
            <v>X085A637 INCOME</v>
          </cell>
          <cell r="H165">
            <v>0</v>
          </cell>
          <cell r="I165">
            <v>0</v>
          </cell>
        </row>
        <row r="166">
          <cell r="G166" t="str">
            <v>X085A168 INCOME</v>
          </cell>
          <cell r="H166"/>
          <cell r="I166">
            <v>3.631999999998925E-2</v>
          </cell>
        </row>
        <row r="167">
          <cell r="G167" t="str">
            <v>X085A392 GROSS</v>
          </cell>
          <cell r="H167">
            <v>440</v>
          </cell>
          <cell r="I167">
            <v>660.12</v>
          </cell>
        </row>
        <row r="168">
          <cell r="G168" t="str">
            <v>X085A392 INCOME</v>
          </cell>
          <cell r="H168">
            <v>-673</v>
          </cell>
          <cell r="I168">
            <v>-1241.5893100000001</v>
          </cell>
        </row>
        <row r="169">
          <cell r="G169" t="str">
            <v>X085A293 GROSS</v>
          </cell>
          <cell r="H169">
            <v>192100</v>
          </cell>
          <cell r="I169">
            <v>192133.58100000001</v>
          </cell>
        </row>
        <row r="170">
          <cell r="G170" t="str">
            <v>X085A293 INCOME</v>
          </cell>
          <cell r="H170"/>
          <cell r="I170">
            <v>-46.026800000000001</v>
          </cell>
        </row>
        <row r="171">
          <cell r="G171" t="str">
            <v>X085A308 GROSS</v>
          </cell>
          <cell r="H171">
            <v>2000</v>
          </cell>
          <cell r="I171">
            <v>1551.2187099999999</v>
          </cell>
        </row>
        <row r="172">
          <cell r="G172" t="str">
            <v>X085A531 GROSS</v>
          </cell>
          <cell r="H172">
            <v>600</v>
          </cell>
          <cell r="I172">
            <v>597.70312999999999</v>
          </cell>
        </row>
        <row r="173">
          <cell r="G173" t="str">
            <v>X085A681 GROSS</v>
          </cell>
          <cell r="H173">
            <v>138890</v>
          </cell>
          <cell r="I173">
            <v>49960</v>
          </cell>
        </row>
        <row r="174">
          <cell r="G174" t="str">
            <v>X085A306 GROSS</v>
          </cell>
          <cell r="H174"/>
          <cell r="I174">
            <v>-5.1320000000000005E-2</v>
          </cell>
        </row>
        <row r="175">
          <cell r="G175" t="str">
            <v>X085A186 GROSS</v>
          </cell>
          <cell r="H175">
            <v>1080</v>
          </cell>
          <cell r="I175">
            <v>933.57640000000004</v>
          </cell>
        </row>
      </sheetData>
      <sheetData sheetId="5">
        <row r="9">
          <cell r="H9"/>
          <cell r="I9" t="str">
            <v xml:space="preserve"> MHCLG Total</v>
          </cell>
        </row>
        <row r="10">
          <cell r="H10" t="str">
            <v>X085A556 GROSS</v>
          </cell>
          <cell r="I10">
            <v>2000</v>
          </cell>
        </row>
        <row r="11">
          <cell r="H11" t="str">
            <v xml:space="preserve"> </v>
          </cell>
          <cell r="I11">
            <v>2000</v>
          </cell>
        </row>
        <row r="12">
          <cell r="H12" t="str">
            <v xml:space="preserve"> </v>
          </cell>
          <cell r="I12">
            <v>2000</v>
          </cell>
        </row>
        <row r="13">
          <cell r="H13" t="str">
            <v>X085A359 GROSS</v>
          </cell>
          <cell r="I13">
            <v>1665.98332</v>
          </cell>
        </row>
        <row r="14">
          <cell r="H14" t="str">
            <v>X085A359 INCOME</v>
          </cell>
          <cell r="I14">
            <v>-2.0702699999999998</v>
          </cell>
        </row>
        <row r="15">
          <cell r="H15" t="str">
            <v>X085A786 GROSS</v>
          </cell>
          <cell r="I15">
            <v>5035.6919899999994</v>
          </cell>
        </row>
        <row r="16">
          <cell r="H16" t="str">
            <v xml:space="preserve"> </v>
          </cell>
          <cell r="I16">
            <v>6699.6050399999995</v>
          </cell>
        </row>
        <row r="17">
          <cell r="H17" t="str">
            <v>X085A049 GROSS</v>
          </cell>
          <cell r="I17">
            <v>2975.6558100000002</v>
          </cell>
        </row>
        <row r="18">
          <cell r="H18" t="str">
            <v>X085A049 INCOME</v>
          </cell>
          <cell r="I18">
            <v>-147.56114000000002</v>
          </cell>
        </row>
        <row r="19">
          <cell r="H19" t="str">
            <v>X085A062 GROSS</v>
          </cell>
          <cell r="I19">
            <v>-116.75392000000011</v>
          </cell>
        </row>
        <row r="20">
          <cell r="H20" t="str">
            <v>X085A062 INCOME</v>
          </cell>
          <cell r="I20">
            <v>-5526.5683099999997</v>
          </cell>
        </row>
        <row r="21">
          <cell r="H21" t="str">
            <v xml:space="preserve"> </v>
          </cell>
          <cell r="I21">
            <v>-2815.2275599999994</v>
          </cell>
        </row>
        <row r="22">
          <cell r="H22" t="str">
            <v>X085A696 GROSS</v>
          </cell>
          <cell r="I22">
            <v>131549.81357</v>
          </cell>
        </row>
        <row r="23">
          <cell r="H23" t="str">
            <v>X085A696 INCOME</v>
          </cell>
          <cell r="I23">
            <v>-131549.81357</v>
          </cell>
        </row>
        <row r="24">
          <cell r="H24" t="str">
            <v xml:space="preserve"> </v>
          </cell>
          <cell r="I24">
            <v>0</v>
          </cell>
        </row>
        <row r="25">
          <cell r="H25" t="str">
            <v xml:space="preserve"> </v>
          </cell>
          <cell r="I25">
            <v>3884.3774799999956</v>
          </cell>
        </row>
        <row r="26">
          <cell r="H26" t="str">
            <v>X085A390 GROSS</v>
          </cell>
          <cell r="I26">
            <v>4949.1136900000001</v>
          </cell>
        </row>
        <row r="27">
          <cell r="H27" t="str">
            <v xml:space="preserve"> </v>
          </cell>
          <cell r="I27">
            <v>4949.1136900000001</v>
          </cell>
        </row>
        <row r="28">
          <cell r="H28" t="str">
            <v>X085A395 GROSS</v>
          </cell>
          <cell r="I28">
            <v>121931</v>
          </cell>
        </row>
        <row r="29">
          <cell r="H29" t="str">
            <v xml:space="preserve"> </v>
          </cell>
          <cell r="I29">
            <v>121931</v>
          </cell>
        </row>
        <row r="30">
          <cell r="H30" t="str">
            <v>X085A377 GROSS</v>
          </cell>
          <cell r="I30">
            <v>26448.6194</v>
          </cell>
        </row>
        <row r="31">
          <cell r="H31" t="str">
            <v xml:space="preserve"> </v>
          </cell>
          <cell r="I31">
            <v>26448.6194</v>
          </cell>
        </row>
        <row r="32">
          <cell r="H32" t="str">
            <v>X085A729 GROSS</v>
          </cell>
          <cell r="I32">
            <v>58.333330000000004</v>
          </cell>
        </row>
        <row r="33">
          <cell r="H33" t="str">
            <v>X085A729 INCOME</v>
          </cell>
          <cell r="I33">
            <v>-1700</v>
          </cell>
        </row>
        <row r="34">
          <cell r="H34" t="str">
            <v xml:space="preserve"> </v>
          </cell>
          <cell r="I34">
            <v>-1641.6666700000001</v>
          </cell>
        </row>
        <row r="35">
          <cell r="H35" t="str">
            <v>X085A704 GROSS</v>
          </cell>
          <cell r="I35">
            <v>2000</v>
          </cell>
        </row>
        <row r="36">
          <cell r="H36" t="str">
            <v>X085A413 GROSS</v>
          </cell>
          <cell r="I36">
            <v>160.50200000000001</v>
          </cell>
        </row>
        <row r="37">
          <cell r="H37" t="str">
            <v xml:space="preserve"> </v>
          </cell>
          <cell r="I37">
            <v>2160.502</v>
          </cell>
        </row>
        <row r="38">
          <cell r="H38" t="str">
            <v>X085A774 GROSS</v>
          </cell>
          <cell r="I38">
            <v>500</v>
          </cell>
        </row>
        <row r="39">
          <cell r="H39" t="str">
            <v xml:space="preserve"> </v>
          </cell>
          <cell r="I39">
            <v>500</v>
          </cell>
        </row>
        <row r="40">
          <cell r="H40" t="str">
            <v>X085A773 GROSS</v>
          </cell>
          <cell r="I40">
            <v>300</v>
          </cell>
        </row>
        <row r="41">
          <cell r="H41" t="str">
            <v>X085A746 GROSS</v>
          </cell>
          <cell r="I41">
            <v>2037.5</v>
          </cell>
        </row>
        <row r="42">
          <cell r="H42" t="str">
            <v xml:space="preserve"> </v>
          </cell>
          <cell r="I42">
            <v>2337.5</v>
          </cell>
        </row>
        <row r="43">
          <cell r="H43" t="str">
            <v>X085A792 GROSS</v>
          </cell>
          <cell r="I43">
            <v>330</v>
          </cell>
        </row>
        <row r="44">
          <cell r="H44" t="str">
            <v xml:space="preserve"> </v>
          </cell>
          <cell r="I44">
            <v>330</v>
          </cell>
        </row>
        <row r="45">
          <cell r="H45" t="str">
            <v xml:space="preserve"> </v>
          </cell>
          <cell r="I45">
            <v>157015.06842</v>
          </cell>
        </row>
        <row r="46">
          <cell r="H46" t="str">
            <v>X085A011 GROSS</v>
          </cell>
          <cell r="I46">
            <v>121.81554000000001</v>
          </cell>
        </row>
        <row r="47">
          <cell r="H47" t="str">
            <v xml:space="preserve"> </v>
          </cell>
          <cell r="I47">
            <v>121.81554000000001</v>
          </cell>
        </row>
        <row r="48">
          <cell r="H48" t="str">
            <v xml:space="preserve"> </v>
          </cell>
          <cell r="I48">
            <v>121.81554000000001</v>
          </cell>
        </row>
        <row r="49">
          <cell r="H49" t="str">
            <v>X085A599 GROSS</v>
          </cell>
          <cell r="I49">
            <v>366.20800000000003</v>
          </cell>
        </row>
        <row r="50">
          <cell r="H50" t="str">
            <v xml:space="preserve"> </v>
          </cell>
          <cell r="I50">
            <v>366.20800000000003</v>
          </cell>
        </row>
        <row r="51">
          <cell r="H51" t="str">
            <v>X085A316 GROSS</v>
          </cell>
          <cell r="I51">
            <v>1235.9664</v>
          </cell>
        </row>
        <row r="52">
          <cell r="H52" t="str">
            <v>X085A769 GROSS</v>
          </cell>
          <cell r="I52">
            <v>0.15399999999999636</v>
          </cell>
        </row>
        <row r="53">
          <cell r="H53" t="str">
            <v>X085A662 GROSS</v>
          </cell>
          <cell r="I53">
            <v>331.54528999999997</v>
          </cell>
        </row>
        <row r="54">
          <cell r="H54" t="str">
            <v>X085A730 GROSS</v>
          </cell>
          <cell r="I54">
            <v>16748.1211</v>
          </cell>
        </row>
        <row r="55">
          <cell r="H55" t="str">
            <v>X085A730 INCOME</v>
          </cell>
          <cell r="I55">
            <v>-66.900000000000006</v>
          </cell>
        </row>
        <row r="56">
          <cell r="H56" t="str">
            <v xml:space="preserve"> </v>
          </cell>
          <cell r="I56">
            <v>18248.88679</v>
          </cell>
        </row>
        <row r="57">
          <cell r="H57" t="str">
            <v>X085A575 GROSS</v>
          </cell>
          <cell r="I57">
            <v>7549.5891000000001</v>
          </cell>
        </row>
        <row r="58">
          <cell r="H58" t="str">
            <v>X085A574 GROSS</v>
          </cell>
          <cell r="I58">
            <v>7985</v>
          </cell>
        </row>
        <row r="59">
          <cell r="H59" t="str">
            <v xml:space="preserve"> </v>
          </cell>
          <cell r="I59">
            <v>15534.589100000001</v>
          </cell>
        </row>
        <row r="60">
          <cell r="H60" t="str">
            <v>X085A583 GROSS</v>
          </cell>
          <cell r="I60">
            <v>1138</v>
          </cell>
        </row>
        <row r="61">
          <cell r="H61" t="str">
            <v xml:space="preserve"> </v>
          </cell>
          <cell r="I61">
            <v>1138</v>
          </cell>
        </row>
        <row r="62">
          <cell r="H62" t="str">
            <v xml:space="preserve"> </v>
          </cell>
          <cell r="I62">
            <v>35287.68389</v>
          </cell>
        </row>
        <row r="63">
          <cell r="H63" t="str">
            <v>X085A356 GROSS</v>
          </cell>
          <cell r="I63">
            <v>840.96717000000012</v>
          </cell>
        </row>
        <row r="64">
          <cell r="H64" t="str">
            <v xml:space="preserve"> </v>
          </cell>
          <cell r="I64">
            <v>840.96717000000012</v>
          </cell>
        </row>
        <row r="65">
          <cell r="H65" t="str">
            <v xml:space="preserve"> </v>
          </cell>
          <cell r="I65">
            <v>840.96717000000012</v>
          </cell>
        </row>
        <row r="66">
          <cell r="H66" t="str">
            <v>X085A600 INCOME</v>
          </cell>
          <cell r="I66">
            <v>-1096.57</v>
          </cell>
        </row>
        <row r="67">
          <cell r="H67" t="str">
            <v xml:space="preserve"> </v>
          </cell>
          <cell r="I67">
            <v>-1096.57</v>
          </cell>
        </row>
        <row r="68">
          <cell r="H68" t="str">
            <v>X085A787 GROSS</v>
          </cell>
          <cell r="I68">
            <v>4000</v>
          </cell>
        </row>
        <row r="69">
          <cell r="H69" t="str">
            <v>X085A797 GROSS</v>
          </cell>
          <cell r="I69">
            <v>13500</v>
          </cell>
        </row>
        <row r="70">
          <cell r="H70" t="str">
            <v xml:space="preserve"> </v>
          </cell>
          <cell r="I70">
            <v>17500</v>
          </cell>
        </row>
        <row r="71">
          <cell r="H71" t="str">
            <v>X085A703 GROSS</v>
          </cell>
          <cell r="I71">
            <v>16800</v>
          </cell>
        </row>
        <row r="72">
          <cell r="H72" t="str">
            <v xml:space="preserve"> </v>
          </cell>
          <cell r="I72">
            <v>16800</v>
          </cell>
        </row>
        <row r="73">
          <cell r="H73" t="str">
            <v>X085A780 GROSS</v>
          </cell>
          <cell r="I73">
            <v>600</v>
          </cell>
        </row>
        <row r="74">
          <cell r="H74" t="str">
            <v xml:space="preserve"> </v>
          </cell>
          <cell r="I74">
            <v>600</v>
          </cell>
        </row>
        <row r="75">
          <cell r="H75" t="str">
            <v>X085A779 GROSS</v>
          </cell>
          <cell r="I75">
            <v>0</v>
          </cell>
        </row>
        <row r="76">
          <cell r="H76" t="str">
            <v xml:space="preserve"> </v>
          </cell>
          <cell r="I76">
            <v>0</v>
          </cell>
        </row>
        <row r="77">
          <cell r="H77" t="str">
            <v>X085A665 GROSS</v>
          </cell>
          <cell r="I77">
            <v>500</v>
          </cell>
        </row>
        <row r="78">
          <cell r="H78" t="str">
            <v>X085A584 GROSS</v>
          </cell>
          <cell r="I78">
            <v>16036</v>
          </cell>
        </row>
        <row r="79">
          <cell r="H79" t="str">
            <v xml:space="preserve"> </v>
          </cell>
          <cell r="I79">
            <v>16536</v>
          </cell>
        </row>
        <row r="80">
          <cell r="H80" t="str">
            <v xml:space="preserve"> </v>
          </cell>
          <cell r="I80">
            <v>50339.43</v>
          </cell>
        </row>
        <row r="81">
          <cell r="H81" t="str">
            <v>X085A762 GROSS</v>
          </cell>
          <cell r="I81">
            <v>15000</v>
          </cell>
        </row>
        <row r="82">
          <cell r="H82" t="str">
            <v xml:space="preserve"> </v>
          </cell>
          <cell r="I82">
            <v>15000</v>
          </cell>
        </row>
        <row r="83">
          <cell r="H83" t="str">
            <v>X085A710 GROSS</v>
          </cell>
          <cell r="I83">
            <v>370</v>
          </cell>
        </row>
        <row r="84">
          <cell r="H84" t="str">
            <v xml:space="preserve"> </v>
          </cell>
          <cell r="I84">
            <v>370</v>
          </cell>
        </row>
        <row r="85">
          <cell r="H85" t="str">
            <v>X085A535 GROSS</v>
          </cell>
          <cell r="I85">
            <v>-1240</v>
          </cell>
        </row>
        <row r="86">
          <cell r="H86" t="str">
            <v>X085A535 INCOME</v>
          </cell>
          <cell r="I86">
            <v>-29</v>
          </cell>
        </row>
        <row r="87">
          <cell r="H87" t="str">
            <v>X085A536 GROSS</v>
          </cell>
          <cell r="I87">
            <v>-945</v>
          </cell>
        </row>
        <row r="88">
          <cell r="H88" t="str">
            <v>X085A537 GROSS</v>
          </cell>
          <cell r="I88">
            <v>-255</v>
          </cell>
        </row>
        <row r="89">
          <cell r="H89" t="str">
            <v xml:space="preserve"> </v>
          </cell>
          <cell r="I89">
            <v>-2469</v>
          </cell>
        </row>
        <row r="90">
          <cell r="H90" t="str">
            <v>X085A641 GROSS</v>
          </cell>
          <cell r="I90">
            <v>0</v>
          </cell>
        </row>
        <row r="91">
          <cell r="H91" t="str">
            <v>X085A641 INCOME</v>
          </cell>
          <cell r="I91">
            <v>0</v>
          </cell>
        </row>
        <row r="92">
          <cell r="H92" t="str">
            <v xml:space="preserve"> </v>
          </cell>
          <cell r="I92">
            <v>0</v>
          </cell>
        </row>
        <row r="93">
          <cell r="H93" t="str">
            <v>X085A757 GROSS</v>
          </cell>
          <cell r="I93">
            <v>2350</v>
          </cell>
        </row>
        <row r="94">
          <cell r="H94" t="str">
            <v xml:space="preserve"> </v>
          </cell>
          <cell r="I94">
            <v>2350</v>
          </cell>
        </row>
        <row r="95">
          <cell r="H95" t="str">
            <v>X085A795 GROSS</v>
          </cell>
          <cell r="I95">
            <v>1966</v>
          </cell>
        </row>
        <row r="96">
          <cell r="H96" t="str">
            <v>X085A795 INCOME</v>
          </cell>
          <cell r="I96">
            <v>-2593</v>
          </cell>
        </row>
        <row r="97">
          <cell r="H97" t="str">
            <v xml:space="preserve"> </v>
          </cell>
          <cell r="I97">
            <v>-627</v>
          </cell>
        </row>
        <row r="98">
          <cell r="H98" t="str">
            <v>X085A534 GROSS</v>
          </cell>
          <cell r="I98">
            <v>-38448</v>
          </cell>
        </row>
        <row r="99">
          <cell r="H99" t="str">
            <v>X085A534 INCOME</v>
          </cell>
          <cell r="I99">
            <v>-12231</v>
          </cell>
        </row>
        <row r="100">
          <cell r="H100" t="str">
            <v xml:space="preserve"> </v>
          </cell>
          <cell r="I100">
            <v>-50679</v>
          </cell>
        </row>
        <row r="101">
          <cell r="H101" t="str">
            <v xml:space="preserve"> </v>
          </cell>
          <cell r="I101">
            <v>-36055</v>
          </cell>
        </row>
        <row r="102">
          <cell r="H102" t="str">
            <v xml:space="preserve"> </v>
          </cell>
          <cell r="I102">
            <v>213434.34250000003</v>
          </cell>
        </row>
        <row r="103">
          <cell r="H103" t="str">
            <v>X085A514 GROSS</v>
          </cell>
          <cell r="I103">
            <v>0</v>
          </cell>
        </row>
        <row r="104">
          <cell r="H104" t="str">
            <v xml:space="preserve"> </v>
          </cell>
          <cell r="I104">
            <v>0</v>
          </cell>
        </row>
        <row r="105">
          <cell r="H105" t="str">
            <v xml:space="preserve"> </v>
          </cell>
          <cell r="I105">
            <v>0</v>
          </cell>
        </row>
        <row r="106">
          <cell r="H106" t="str">
            <v>X085A764 GROSS</v>
          </cell>
          <cell r="I106">
            <v>10267.981309999999</v>
          </cell>
        </row>
        <row r="107">
          <cell r="H107" t="str">
            <v>X085A768 GROSS</v>
          </cell>
          <cell r="I107">
            <v>9001.1367900000005</v>
          </cell>
        </row>
        <row r="108">
          <cell r="H108" t="str">
            <v>X085A765 GROSS</v>
          </cell>
          <cell r="I108">
            <v>75</v>
          </cell>
        </row>
        <row r="109">
          <cell r="H109" t="str">
            <v>X085A770 GROSS</v>
          </cell>
          <cell r="I109">
            <v>571.77557999999988</v>
          </cell>
        </row>
        <row r="110">
          <cell r="H110" t="str">
            <v>X085A812 GROSS</v>
          </cell>
          <cell r="I110">
            <v>4123.0140000000001</v>
          </cell>
        </row>
        <row r="111">
          <cell r="H111" t="str">
            <v xml:space="preserve"> </v>
          </cell>
          <cell r="I111">
            <v>24038.90768</v>
          </cell>
        </row>
        <row r="112">
          <cell r="H112" t="str">
            <v xml:space="preserve"> </v>
          </cell>
          <cell r="I112">
            <v>24038.90768</v>
          </cell>
        </row>
        <row r="113">
          <cell r="H113" t="str">
            <v>X085A108 GROSS</v>
          </cell>
          <cell r="I113">
            <v>0</v>
          </cell>
        </row>
        <row r="114">
          <cell r="H114" t="str">
            <v>X085A117 GROSS</v>
          </cell>
          <cell r="I114">
            <v>17.739319999999999</v>
          </cell>
        </row>
        <row r="115">
          <cell r="H115" t="str">
            <v>X085A404 GROSS</v>
          </cell>
          <cell r="I115">
            <v>2.16</v>
          </cell>
        </row>
        <row r="116">
          <cell r="H116" t="str">
            <v>X085A698 GROSS</v>
          </cell>
          <cell r="I116">
            <v>42171.470999999998</v>
          </cell>
        </row>
        <row r="117">
          <cell r="H117" t="str">
            <v>X085A793 GROSS</v>
          </cell>
          <cell r="I117">
            <v>500</v>
          </cell>
        </row>
        <row r="118">
          <cell r="H118" t="str">
            <v>X085A120 GROSS</v>
          </cell>
          <cell r="I118">
            <v>24075.308290000001</v>
          </cell>
        </row>
        <row r="119">
          <cell r="H119" t="str">
            <v>X085A120 INCOME</v>
          </cell>
          <cell r="I119">
            <v>-224.79482999999999</v>
          </cell>
        </row>
        <row r="120">
          <cell r="H120" t="str">
            <v>X085A713 GROSS</v>
          </cell>
          <cell r="I120">
            <v>5219.4645</v>
          </cell>
        </row>
        <row r="121">
          <cell r="H121" t="str">
            <v xml:space="preserve"> </v>
          </cell>
          <cell r="I121">
            <v>71761.348280000006</v>
          </cell>
        </row>
        <row r="122">
          <cell r="H122" t="str">
            <v>X085A612 GROSS</v>
          </cell>
          <cell r="I122">
            <v>3795.0251700000008</v>
          </cell>
        </row>
        <row r="123">
          <cell r="H123" t="str">
            <v xml:space="preserve"> </v>
          </cell>
          <cell r="I123">
            <v>3795.0251700000008</v>
          </cell>
        </row>
        <row r="124">
          <cell r="H124" t="str">
            <v xml:space="preserve"> </v>
          </cell>
          <cell r="I124">
            <v>75556.373450000014</v>
          </cell>
        </row>
        <row r="125">
          <cell r="H125" t="str">
            <v>X085A547 GROSS</v>
          </cell>
          <cell r="I125">
            <v>4050.1759999999999</v>
          </cell>
        </row>
        <row r="126">
          <cell r="H126" t="str">
            <v>X085A549 GROSS</v>
          </cell>
          <cell r="I126">
            <v>4164.2629999999999</v>
          </cell>
        </row>
        <row r="127">
          <cell r="H127" t="str">
            <v>X085A613 GROSS</v>
          </cell>
          <cell r="I127">
            <v>1250</v>
          </cell>
        </row>
        <row r="128">
          <cell r="H128" t="str">
            <v>X085A161 GROSS</v>
          </cell>
          <cell r="I128">
            <v>2200</v>
          </cell>
        </row>
        <row r="129">
          <cell r="H129" t="str">
            <v>X085A736 GROSS</v>
          </cell>
          <cell r="I129">
            <v>1950</v>
          </cell>
        </row>
        <row r="130">
          <cell r="H130" t="str">
            <v xml:space="preserve"> </v>
          </cell>
          <cell r="I130">
            <v>13614.439</v>
          </cell>
        </row>
        <row r="131">
          <cell r="H131" t="str">
            <v>X085A541 GROSS</v>
          </cell>
          <cell r="I131">
            <v>0</v>
          </cell>
        </row>
        <row r="132">
          <cell r="H132" t="str">
            <v xml:space="preserve"> </v>
          </cell>
          <cell r="I132">
            <v>0</v>
          </cell>
        </row>
        <row r="133">
          <cell r="H133" t="str">
            <v xml:space="preserve"> </v>
          </cell>
          <cell r="I133">
            <v>13614.439</v>
          </cell>
        </row>
        <row r="134">
          <cell r="H134" t="str">
            <v>X085A489 GROSS</v>
          </cell>
          <cell r="I134">
            <v>3831.92</v>
          </cell>
        </row>
        <row r="135">
          <cell r="H135" t="str">
            <v xml:space="preserve"> </v>
          </cell>
          <cell r="I135">
            <v>3831.92</v>
          </cell>
        </row>
        <row r="136">
          <cell r="H136" t="str">
            <v>X085A403 GROSS</v>
          </cell>
          <cell r="I136">
            <v>0</v>
          </cell>
        </row>
        <row r="137">
          <cell r="H137" t="str">
            <v xml:space="preserve"> </v>
          </cell>
          <cell r="I137">
            <v>0</v>
          </cell>
        </row>
        <row r="138">
          <cell r="H138" t="str">
            <v>X085A464 GROSS</v>
          </cell>
          <cell r="I138">
            <v>498.73700000000002</v>
          </cell>
        </row>
        <row r="139">
          <cell r="H139" t="str">
            <v xml:space="preserve"> </v>
          </cell>
          <cell r="I139">
            <v>498.73700000000002</v>
          </cell>
        </row>
        <row r="140">
          <cell r="H140" t="str">
            <v>X085A543 GROSS</v>
          </cell>
          <cell r="I140">
            <v>162.023</v>
          </cell>
        </row>
        <row r="141">
          <cell r="H141" t="str">
            <v>X085A544 GROSS</v>
          </cell>
          <cell r="I141">
            <v>0</v>
          </cell>
        </row>
        <row r="142">
          <cell r="H142" t="str">
            <v>X085A546 GROSS</v>
          </cell>
          <cell r="I142">
            <v>49.051290000000002</v>
          </cell>
        </row>
        <row r="143">
          <cell r="H143" t="str">
            <v>X085A545 GROSS</v>
          </cell>
          <cell r="I143">
            <v>0</v>
          </cell>
        </row>
        <row r="144">
          <cell r="H144" t="str">
            <v xml:space="preserve"> </v>
          </cell>
          <cell r="I144">
            <v>211.07428999999999</v>
          </cell>
        </row>
        <row r="145">
          <cell r="H145" t="str">
            <v>X085A373 GROSS</v>
          </cell>
          <cell r="I145">
            <v>169646.46913000001</v>
          </cell>
        </row>
        <row r="146">
          <cell r="H146" t="str">
            <v xml:space="preserve"> </v>
          </cell>
          <cell r="I146">
            <v>169646.46913000001</v>
          </cell>
        </row>
        <row r="147">
          <cell r="H147" t="str">
            <v>X085A777 GROSS</v>
          </cell>
          <cell r="I147">
            <v>6000</v>
          </cell>
        </row>
        <row r="148">
          <cell r="H148" t="str">
            <v xml:space="preserve"> </v>
          </cell>
          <cell r="I148">
            <v>6000</v>
          </cell>
        </row>
        <row r="149">
          <cell r="H149" t="str">
            <v xml:space="preserve"> </v>
          </cell>
          <cell r="I149">
            <v>180188.20042000001</v>
          </cell>
        </row>
        <row r="150">
          <cell r="H150" t="str">
            <v>X085A687 GROSS</v>
          </cell>
          <cell r="I150">
            <v>0</v>
          </cell>
        </row>
        <row r="151">
          <cell r="H151" t="str">
            <v>X085A813 GROSS</v>
          </cell>
          <cell r="I151">
            <v>4223.9533499999998</v>
          </cell>
        </row>
        <row r="152">
          <cell r="H152" t="str">
            <v xml:space="preserve"> </v>
          </cell>
          <cell r="I152">
            <v>4223.9533499999998</v>
          </cell>
        </row>
        <row r="153">
          <cell r="H153" t="str">
            <v xml:space="preserve"> </v>
          </cell>
          <cell r="I153">
            <v>4223.9533499999998</v>
          </cell>
        </row>
        <row r="154">
          <cell r="H154" t="str">
            <v xml:space="preserve"> </v>
          </cell>
          <cell r="I154">
            <v>297621.87390000006</v>
          </cell>
        </row>
        <row r="155">
          <cell r="H155" t="str">
            <v>X085A352 GROSS</v>
          </cell>
          <cell r="I155">
            <v>251.2</v>
          </cell>
        </row>
        <row r="156">
          <cell r="H156" t="str">
            <v>X085A352 INCOME</v>
          </cell>
          <cell r="I156">
            <v>-1050</v>
          </cell>
        </row>
        <row r="157">
          <cell r="H157" t="str">
            <v xml:space="preserve"> </v>
          </cell>
          <cell r="I157">
            <v>-798.8</v>
          </cell>
        </row>
        <row r="158">
          <cell r="H158" t="str">
            <v xml:space="preserve"> </v>
          </cell>
          <cell r="I158">
            <v>-798.8</v>
          </cell>
        </row>
        <row r="159">
          <cell r="H159" t="str">
            <v>X085A652 GROSS</v>
          </cell>
          <cell r="I159">
            <v>1499.5130300000001</v>
          </cell>
        </row>
        <row r="160">
          <cell r="H160" t="str">
            <v>X085A817 GROSS</v>
          </cell>
          <cell r="I160">
            <v>2160.4920000000002</v>
          </cell>
        </row>
        <row r="161">
          <cell r="H161" t="str">
            <v xml:space="preserve"> </v>
          </cell>
          <cell r="I161">
            <v>3660.0050300000003</v>
          </cell>
        </row>
        <row r="162">
          <cell r="H162" t="str">
            <v xml:space="preserve"> </v>
          </cell>
          <cell r="I162">
            <v>3660.0050300000003</v>
          </cell>
        </row>
        <row r="163">
          <cell r="H163" t="str">
            <v>X085A001 GROSS</v>
          </cell>
          <cell r="I163">
            <v>3562.6744500000004</v>
          </cell>
        </row>
        <row r="164">
          <cell r="H164" t="str">
            <v>X085A001 INCOME</v>
          </cell>
          <cell r="I164">
            <v>-363.49057000000005</v>
          </cell>
        </row>
        <row r="165">
          <cell r="H165" t="str">
            <v xml:space="preserve"> </v>
          </cell>
          <cell r="I165">
            <v>3199.1838800000005</v>
          </cell>
        </row>
        <row r="166">
          <cell r="H166" t="str">
            <v>X085A018 GROSS</v>
          </cell>
          <cell r="I166">
            <v>0</v>
          </cell>
        </row>
        <row r="167">
          <cell r="H167" t="str">
            <v xml:space="preserve"> </v>
          </cell>
          <cell r="I167">
            <v>0</v>
          </cell>
        </row>
        <row r="168">
          <cell r="H168" t="str">
            <v xml:space="preserve"> </v>
          </cell>
          <cell r="I168">
            <v>3199.1838800000005</v>
          </cell>
        </row>
        <row r="169">
          <cell r="H169" t="str">
            <v>X085A375 GROSS</v>
          </cell>
          <cell r="I169">
            <v>4279.6125499999998</v>
          </cell>
        </row>
        <row r="170">
          <cell r="H170" t="str">
            <v>X085A375 INCOME</v>
          </cell>
          <cell r="I170">
            <v>217.79115000000002</v>
          </cell>
        </row>
        <row r="171">
          <cell r="H171" t="str">
            <v xml:space="preserve"> </v>
          </cell>
          <cell r="I171">
            <v>4497.4036999999998</v>
          </cell>
        </row>
        <row r="172">
          <cell r="H172" t="str">
            <v xml:space="preserve"> </v>
          </cell>
          <cell r="I172">
            <v>4497.4036999999998</v>
          </cell>
        </row>
        <row r="173">
          <cell r="H173" t="str">
            <v xml:space="preserve"> </v>
          </cell>
          <cell r="I173">
            <v>10557.79261</v>
          </cell>
        </row>
        <row r="174">
          <cell r="H174" t="str">
            <v>X085A184 GROSS</v>
          </cell>
          <cell r="I174">
            <v>57323.846409999998</v>
          </cell>
        </row>
        <row r="175">
          <cell r="H175" t="str">
            <v>X085A184 INCOME</v>
          </cell>
          <cell r="I175">
            <v>-68</v>
          </cell>
        </row>
        <row r="176">
          <cell r="H176" t="str">
            <v>X085A667 GROSS</v>
          </cell>
          <cell r="I176">
            <v>215054.74600000001</v>
          </cell>
        </row>
        <row r="177">
          <cell r="H177" t="str">
            <v xml:space="preserve"> </v>
          </cell>
          <cell r="I177">
            <v>272310.59241000004</v>
          </cell>
        </row>
        <row r="178">
          <cell r="H178" t="str">
            <v>X085A538 GROSS</v>
          </cell>
          <cell r="I178">
            <v>988</v>
          </cell>
        </row>
        <row r="179">
          <cell r="H179" t="str">
            <v xml:space="preserve"> </v>
          </cell>
          <cell r="I179">
            <v>988</v>
          </cell>
        </row>
        <row r="180">
          <cell r="H180" t="str">
            <v>X085A716 GROSS</v>
          </cell>
          <cell r="I180">
            <v>852.55</v>
          </cell>
        </row>
        <row r="181">
          <cell r="H181" t="str">
            <v xml:space="preserve"> </v>
          </cell>
          <cell r="I181">
            <v>852.55</v>
          </cell>
        </row>
        <row r="182">
          <cell r="H182" t="str">
            <v>X085A295 GROSS</v>
          </cell>
          <cell r="I182">
            <v>2127.4312799999998</v>
          </cell>
        </row>
        <row r="183">
          <cell r="H183" t="str">
            <v>X085A635 GROSS</v>
          </cell>
          <cell r="I183">
            <v>0</v>
          </cell>
        </row>
        <row r="184">
          <cell r="H184" t="str">
            <v>X085A645 GROSS</v>
          </cell>
          <cell r="I184">
            <v>2353.4843999999998</v>
          </cell>
        </row>
        <row r="185">
          <cell r="H185" t="str">
            <v>X085A790 GROSS</v>
          </cell>
          <cell r="I185">
            <v>1771.77</v>
          </cell>
        </row>
        <row r="186">
          <cell r="H186" t="str">
            <v>X085A791 GROSS</v>
          </cell>
          <cell r="I186">
            <v>348.67149999999998</v>
          </cell>
        </row>
        <row r="187">
          <cell r="H187" t="str">
            <v xml:space="preserve"> </v>
          </cell>
          <cell r="I187">
            <v>6601.3571800000009</v>
          </cell>
        </row>
        <row r="188">
          <cell r="H188" t="str">
            <v>X085A783 GROSS</v>
          </cell>
          <cell r="I188">
            <v>36962.58857</v>
          </cell>
        </row>
        <row r="189">
          <cell r="H189" t="str">
            <v xml:space="preserve"> </v>
          </cell>
          <cell r="I189">
            <v>36962.58857</v>
          </cell>
        </row>
        <row r="190">
          <cell r="H190" t="str">
            <v xml:space="preserve"> </v>
          </cell>
          <cell r="I190">
            <v>317715.0881600001</v>
          </cell>
        </row>
        <row r="191">
          <cell r="H191" t="str">
            <v>X085A189 GROSS</v>
          </cell>
          <cell r="I191">
            <v>942</v>
          </cell>
        </row>
        <row r="192">
          <cell r="H192" t="str">
            <v>X085A199 GROSS</v>
          </cell>
          <cell r="I192">
            <v>162</v>
          </cell>
        </row>
        <row r="193">
          <cell r="H193" t="str">
            <v>X085A199 INCOME</v>
          </cell>
          <cell r="I193">
            <v>0</v>
          </cell>
        </row>
        <row r="194">
          <cell r="H194" t="str">
            <v>X085A487 GROSS</v>
          </cell>
          <cell r="I194">
            <v>66</v>
          </cell>
        </row>
        <row r="195">
          <cell r="H195" t="str">
            <v xml:space="preserve"> </v>
          </cell>
          <cell r="I195">
            <v>1170</v>
          </cell>
        </row>
        <row r="196">
          <cell r="H196" t="str">
            <v xml:space="preserve"> </v>
          </cell>
          <cell r="I196">
            <v>1170</v>
          </cell>
        </row>
        <row r="197">
          <cell r="H197" t="str">
            <v>X085A465 GROSS</v>
          </cell>
          <cell r="I197">
            <v>24298</v>
          </cell>
        </row>
        <row r="198">
          <cell r="H198" t="str">
            <v xml:space="preserve"> </v>
          </cell>
          <cell r="I198">
            <v>24298</v>
          </cell>
        </row>
        <row r="199">
          <cell r="H199" t="str">
            <v>X085A460 GROSS</v>
          </cell>
          <cell r="I199">
            <v>250</v>
          </cell>
        </row>
        <row r="200">
          <cell r="H200" t="str">
            <v xml:space="preserve"> </v>
          </cell>
          <cell r="I200">
            <v>250</v>
          </cell>
        </row>
        <row r="201">
          <cell r="H201" t="str">
            <v>X085A565 GROSS</v>
          </cell>
          <cell r="I201">
            <v>304</v>
          </cell>
        </row>
        <row r="202">
          <cell r="H202" t="str">
            <v xml:space="preserve"> </v>
          </cell>
          <cell r="I202">
            <v>304</v>
          </cell>
        </row>
        <row r="203">
          <cell r="H203" t="str">
            <v>X085A376 GROSS</v>
          </cell>
          <cell r="I203">
            <v>150</v>
          </cell>
        </row>
        <row r="204">
          <cell r="H204" t="str">
            <v>X085A376 INCOME</v>
          </cell>
          <cell r="I204">
            <v>-7</v>
          </cell>
        </row>
        <row r="205">
          <cell r="H205" t="str">
            <v>X085A671 GROSS</v>
          </cell>
          <cell r="I205">
            <v>3701</v>
          </cell>
        </row>
        <row r="206">
          <cell r="H206" t="str">
            <v>X085A671 INCOME</v>
          </cell>
          <cell r="I206">
            <v>-58</v>
          </cell>
        </row>
        <row r="207">
          <cell r="H207" t="str">
            <v>X085A672 GROSS</v>
          </cell>
          <cell r="I207">
            <v>2470</v>
          </cell>
        </row>
        <row r="208">
          <cell r="H208" t="str">
            <v xml:space="preserve"> </v>
          </cell>
          <cell r="I208">
            <v>6256</v>
          </cell>
        </row>
        <row r="209">
          <cell r="H209" t="str">
            <v>X085A794 GROSS</v>
          </cell>
          <cell r="I209">
            <v>1000</v>
          </cell>
        </row>
        <row r="210">
          <cell r="H210" t="str">
            <v xml:space="preserve"> </v>
          </cell>
          <cell r="I210">
            <v>1000</v>
          </cell>
        </row>
        <row r="211">
          <cell r="H211" t="str">
            <v xml:space="preserve"> </v>
          </cell>
          <cell r="I211">
            <v>32108</v>
          </cell>
        </row>
        <row r="212">
          <cell r="H212" t="str">
            <v>X085A283 GROSS</v>
          </cell>
          <cell r="I212">
            <v>947498.49100000004</v>
          </cell>
        </row>
        <row r="213">
          <cell r="H213" t="str">
            <v xml:space="preserve"> </v>
          </cell>
          <cell r="I213">
            <v>947498.49100000004</v>
          </cell>
        </row>
        <row r="214">
          <cell r="H214" t="str">
            <v>X085A553 GROSS</v>
          </cell>
          <cell r="I214">
            <v>10080.16</v>
          </cell>
        </row>
        <row r="215">
          <cell r="H215" t="str">
            <v xml:space="preserve"> </v>
          </cell>
          <cell r="I215">
            <v>10080.16</v>
          </cell>
        </row>
        <row r="216">
          <cell r="H216" t="str">
            <v>X085A712 GROSS</v>
          </cell>
          <cell r="I216">
            <v>6000</v>
          </cell>
        </row>
        <row r="217">
          <cell r="H217" t="str">
            <v xml:space="preserve"> </v>
          </cell>
          <cell r="I217">
            <v>6000</v>
          </cell>
        </row>
        <row r="218">
          <cell r="H218" t="str">
            <v>X085A763 GROSS</v>
          </cell>
          <cell r="I218">
            <v>670</v>
          </cell>
        </row>
        <row r="219">
          <cell r="H219" t="str">
            <v xml:space="preserve"> </v>
          </cell>
          <cell r="I219">
            <v>670</v>
          </cell>
        </row>
        <row r="220">
          <cell r="H220" t="str">
            <v xml:space="preserve"> </v>
          </cell>
          <cell r="I220">
            <v>964248.65100000007</v>
          </cell>
        </row>
        <row r="221">
          <cell r="H221" t="str">
            <v>X085A168 INCOME</v>
          </cell>
          <cell r="I221">
            <v>-9824.382770000002</v>
          </cell>
        </row>
        <row r="222">
          <cell r="H222" t="str">
            <v xml:space="preserve"> </v>
          </cell>
          <cell r="I222">
            <v>-9824.382770000002</v>
          </cell>
        </row>
        <row r="223">
          <cell r="H223" t="str">
            <v>X085A392 GROSS</v>
          </cell>
          <cell r="I223">
            <v>346.63299999999998</v>
          </cell>
        </row>
        <row r="224">
          <cell r="H224" t="str">
            <v>X085A392 INCOME</v>
          </cell>
          <cell r="I224">
            <v>-1999.19643</v>
          </cell>
        </row>
        <row r="225">
          <cell r="H225" t="str">
            <v xml:space="preserve"> </v>
          </cell>
          <cell r="I225">
            <v>-1652.5634299999999</v>
          </cell>
        </row>
        <row r="226">
          <cell r="H226" t="str">
            <v>X085A293 GROSS</v>
          </cell>
          <cell r="I226">
            <v>192133.58199999999</v>
          </cell>
        </row>
        <row r="227">
          <cell r="H227" t="str">
            <v>X085A293 INCOME</v>
          </cell>
          <cell r="I227">
            <v>-46.026800000000001</v>
          </cell>
        </row>
        <row r="228">
          <cell r="H228" t="str">
            <v xml:space="preserve"> </v>
          </cell>
          <cell r="I228">
            <v>192087.5552</v>
          </cell>
        </row>
        <row r="229">
          <cell r="H229" t="str">
            <v>X085A308 GROSS</v>
          </cell>
          <cell r="I229">
            <v>1388.0317399999999</v>
          </cell>
        </row>
        <row r="230">
          <cell r="H230" t="str">
            <v>X085A531 GROSS</v>
          </cell>
          <cell r="I230">
            <v>395.22133000000002</v>
          </cell>
        </row>
        <row r="231">
          <cell r="H231" t="str">
            <v xml:space="preserve"> </v>
          </cell>
          <cell r="I231">
            <v>1783.25307</v>
          </cell>
        </row>
        <row r="232">
          <cell r="H232" t="str">
            <v>X085A234 GROSS</v>
          </cell>
          <cell r="I232">
            <v>6.6413900000000003</v>
          </cell>
        </row>
        <row r="233">
          <cell r="H233" t="str">
            <v xml:space="preserve"> </v>
          </cell>
          <cell r="I233">
            <v>6.6413900000000003</v>
          </cell>
        </row>
        <row r="234">
          <cell r="H234" t="str">
            <v>X085A306 GROSS</v>
          </cell>
          <cell r="I234">
            <v>-5.1320000000000005E-2</v>
          </cell>
        </row>
        <row r="235">
          <cell r="H235" t="str">
            <v xml:space="preserve"> </v>
          </cell>
          <cell r="I235">
            <v>-5.1320000000000005E-2</v>
          </cell>
        </row>
        <row r="236">
          <cell r="H236" t="str">
            <v>X085A666 GROSS</v>
          </cell>
          <cell r="I236">
            <v>10150.143</v>
          </cell>
        </row>
        <row r="237">
          <cell r="H237" t="str">
            <v xml:space="preserve"> </v>
          </cell>
          <cell r="I237">
            <v>10150.143</v>
          </cell>
        </row>
        <row r="238">
          <cell r="H238" t="str">
            <v>X085A186 GROSS</v>
          </cell>
          <cell r="I238">
            <v>933.57640000000004</v>
          </cell>
        </row>
        <row r="239">
          <cell r="H239" t="str">
            <v xml:space="preserve"> </v>
          </cell>
          <cell r="I239">
            <v>933.57640000000004</v>
          </cell>
        </row>
        <row r="240">
          <cell r="H240" t="str">
            <v>X085A681 GROSS</v>
          </cell>
          <cell r="I240">
            <v>9101.7219999999998</v>
          </cell>
        </row>
        <row r="241">
          <cell r="H241" t="str">
            <v xml:space="preserve"> </v>
          </cell>
          <cell r="I241">
            <v>9101.7219999999998</v>
          </cell>
        </row>
        <row r="242">
          <cell r="H242" t="str">
            <v xml:space="preserve"> </v>
          </cell>
          <cell r="I242">
            <v>202585.89354000002</v>
          </cell>
        </row>
        <row r="243">
          <cell r="H243" t="str">
            <v>X085A166 GROSS</v>
          </cell>
          <cell r="I243">
            <v>2.4089999999999998</v>
          </cell>
        </row>
        <row r="244">
          <cell r="H244" t="str">
            <v>X085A166 INCOME</v>
          </cell>
          <cell r="I244">
            <v>0</v>
          </cell>
        </row>
        <row r="245">
          <cell r="H245" t="str">
            <v>X085A759 GROSS</v>
          </cell>
          <cell r="I245">
            <v>1031.5</v>
          </cell>
        </row>
        <row r="246">
          <cell r="H246" t="str">
            <v>X085A173 GROSS</v>
          </cell>
          <cell r="I246">
            <v>1223.3124700000001</v>
          </cell>
        </row>
        <row r="247">
          <cell r="H247" t="str">
            <v>X085A173 INCOME</v>
          </cell>
          <cell r="I247">
            <v>-564.70375999999999</v>
          </cell>
        </row>
      </sheetData>
      <sheetData sheetId="6">
        <row r="8">
          <cell r="F8"/>
          <cell r="G8" t="str">
            <v>Estimates Column</v>
          </cell>
          <cell r="H8" t="str">
            <v>Sum of DCLG NEW Total</v>
          </cell>
        </row>
        <row r="9">
          <cell r="F9" t="str">
            <v>X085A359 GROSS</v>
          </cell>
          <cell r="G9" t="str">
            <v>GROSS</v>
          </cell>
          <cell r="H9">
            <v>-69.157880000000006</v>
          </cell>
        </row>
        <row r="10">
          <cell r="F10" t="str">
            <v>X085A062 INCOME</v>
          </cell>
          <cell r="G10" t="str">
            <v>INCOME</v>
          </cell>
          <cell r="H10">
            <v>-11265.323069999999</v>
          </cell>
        </row>
        <row r="11">
          <cell r="F11" t="str">
            <v>X085A696 GROSS</v>
          </cell>
          <cell r="G11" t="str">
            <v>GROSS</v>
          </cell>
          <cell r="H11">
            <v>24681.36277</v>
          </cell>
        </row>
        <row r="12">
          <cell r="F12" t="str">
            <v>X085A696 INCOME</v>
          </cell>
          <cell r="G12" t="str">
            <v>INCOME</v>
          </cell>
          <cell r="H12">
            <v>-24681.36277</v>
          </cell>
        </row>
        <row r="13">
          <cell r="F13" t="str">
            <v xml:space="preserve"> </v>
          </cell>
          <cell r="G13"/>
          <cell r="H13">
            <v>-11334.480949999999</v>
          </cell>
        </row>
        <row r="14">
          <cell r="F14" t="str">
            <v>X085A390 GROSS</v>
          </cell>
          <cell r="G14" t="str">
            <v>GROSS</v>
          </cell>
          <cell r="H14">
            <v>15495.71055</v>
          </cell>
        </row>
        <row r="15">
          <cell r="F15" t="str">
            <v>X085A395 GROSS</v>
          </cell>
          <cell r="G15" t="str">
            <v>GROSS</v>
          </cell>
          <cell r="H15">
            <v>137500</v>
          </cell>
        </row>
        <row r="16">
          <cell r="F16" t="str">
            <v>X085A594 GROSS</v>
          </cell>
          <cell r="G16" t="str">
            <v>GROSS</v>
          </cell>
          <cell r="H16">
            <v>1029776.988</v>
          </cell>
        </row>
        <row r="17">
          <cell r="F17" t="str">
            <v>X085A729 GROSS</v>
          </cell>
          <cell r="G17" t="str">
            <v>GROSS</v>
          </cell>
          <cell r="H17">
            <v>12900</v>
          </cell>
        </row>
        <row r="18">
          <cell r="F18" t="str">
            <v xml:space="preserve"> </v>
          </cell>
          <cell r="G18"/>
          <cell r="H18">
            <v>1195672.6985500001</v>
          </cell>
        </row>
        <row r="19">
          <cell r="F19" t="str">
            <v>X085A011 GROSS</v>
          </cell>
          <cell r="G19" t="str">
            <v>GROSS</v>
          </cell>
          <cell r="H19">
            <v>892.97</v>
          </cell>
        </row>
        <row r="20">
          <cell r="F20" t="str">
            <v xml:space="preserve"> </v>
          </cell>
          <cell r="G20"/>
          <cell r="H20">
            <v>892.97</v>
          </cell>
        </row>
        <row r="21">
          <cell r="F21" t="str">
            <v>X085A514 GROSS</v>
          </cell>
          <cell r="G21" t="str">
            <v>GROSS</v>
          </cell>
          <cell r="H21">
            <v>404.43292000000002</v>
          </cell>
        </row>
        <row r="22">
          <cell r="F22" t="str">
            <v>X085A508 GROSS</v>
          </cell>
          <cell r="G22" t="str">
            <v>GROSS</v>
          </cell>
          <cell r="H22">
            <v>50</v>
          </cell>
        </row>
        <row r="23">
          <cell r="F23" t="str">
            <v xml:space="preserve"> </v>
          </cell>
          <cell r="G23"/>
          <cell r="H23">
            <v>454.43292000000002</v>
          </cell>
        </row>
        <row r="24">
          <cell r="F24" t="str">
            <v>X085A750 GROSS</v>
          </cell>
          <cell r="G24" t="str">
            <v>GROSS</v>
          </cell>
          <cell r="H24">
            <v>464.99159999999995</v>
          </cell>
        </row>
        <row r="25">
          <cell r="F25" t="str">
            <v xml:space="preserve"> </v>
          </cell>
          <cell r="G25"/>
          <cell r="H25">
            <v>464.99159999999995</v>
          </cell>
        </row>
        <row r="26">
          <cell r="F26" t="str">
            <v>X085A612 GROSS</v>
          </cell>
          <cell r="G26" t="str">
            <v>GROSS</v>
          </cell>
          <cell r="H26">
            <v>0</v>
          </cell>
        </row>
        <row r="27">
          <cell r="F27" t="str">
            <v xml:space="preserve"> </v>
          </cell>
          <cell r="G27"/>
          <cell r="H27">
            <v>0</v>
          </cell>
        </row>
        <row r="28">
          <cell r="F28" t="str">
            <v>X085A373 GROSS</v>
          </cell>
          <cell r="G28" t="str">
            <v>GROSS</v>
          </cell>
          <cell r="H28">
            <v>659.08888999999999</v>
          </cell>
        </row>
        <row r="29">
          <cell r="F29" t="str">
            <v xml:space="preserve"> </v>
          </cell>
          <cell r="G29"/>
          <cell r="H29">
            <v>659.08888999999999</v>
          </cell>
        </row>
        <row r="30">
          <cell r="F30" t="str">
            <v>X085A352 GROSS</v>
          </cell>
          <cell r="G30" t="str">
            <v>GROSS</v>
          </cell>
          <cell r="H30">
            <v>7069.77225</v>
          </cell>
        </row>
        <row r="31">
          <cell r="F31" t="str">
            <v xml:space="preserve"> </v>
          </cell>
          <cell r="G31"/>
          <cell r="H31">
            <v>7069.77225</v>
          </cell>
        </row>
        <row r="32">
          <cell r="F32" t="str">
            <v>X085A001 GROSS</v>
          </cell>
          <cell r="G32" t="str">
            <v>GROSS</v>
          </cell>
          <cell r="H32">
            <v>11881.088519999999</v>
          </cell>
        </row>
        <row r="33">
          <cell r="F33" t="str">
            <v>X085A018 GROSS</v>
          </cell>
          <cell r="G33" t="str">
            <v>GROSS</v>
          </cell>
          <cell r="H33">
            <v>-149896</v>
          </cell>
        </row>
        <row r="34">
          <cell r="F34" t="str">
            <v xml:space="preserve"> </v>
          </cell>
          <cell r="G34"/>
          <cell r="H34">
            <v>-138014.91148000001</v>
          </cell>
        </row>
        <row r="35">
          <cell r="F35" t="str">
            <v>X085A759 GROSS</v>
          </cell>
          <cell r="G35" t="str">
            <v>GROSS</v>
          </cell>
          <cell r="H35">
            <v>1002.7</v>
          </cell>
        </row>
        <row r="36">
          <cell r="F36" t="str">
            <v>X085A166 GROSS</v>
          </cell>
          <cell r="G36" t="str">
            <v>GROSS</v>
          </cell>
          <cell r="H36">
            <v>2189.6683599999997</v>
          </cell>
        </row>
        <row r="37">
          <cell r="F37" t="str">
            <v xml:space="preserve"> </v>
          </cell>
          <cell r="G37"/>
          <cell r="H37">
            <v>3192.3683599999995</v>
          </cell>
        </row>
        <row r="38">
          <cell r="F38" t="str">
            <v>X085A556 GROSS</v>
          </cell>
          <cell r="G38" t="str">
            <v>GROSS</v>
          </cell>
          <cell r="H38">
            <v>40006</v>
          </cell>
        </row>
        <row r="39">
          <cell r="F39" t="str">
            <v xml:space="preserve"> </v>
          </cell>
          <cell r="G39"/>
          <cell r="H39">
            <v>40006</v>
          </cell>
        </row>
        <row r="40">
          <cell r="F40" t="str">
            <v>X085A437 GROSS</v>
          </cell>
          <cell r="G40" t="str">
            <v>GROSS</v>
          </cell>
          <cell r="H40">
            <v>616</v>
          </cell>
        </row>
        <row r="41">
          <cell r="F41" t="str">
            <v>X085A718 GROSS</v>
          </cell>
          <cell r="G41" t="str">
            <v>GROSS</v>
          </cell>
          <cell r="H41">
            <v>63395</v>
          </cell>
        </row>
        <row r="42">
          <cell r="F42" t="str">
            <v>X085A717 GROSS</v>
          </cell>
          <cell r="G42" t="str">
            <v>GROSS</v>
          </cell>
          <cell r="H42">
            <v>41000</v>
          </cell>
        </row>
        <row r="43">
          <cell r="F43" t="str">
            <v xml:space="preserve"> </v>
          </cell>
          <cell r="G43"/>
          <cell r="H43">
            <v>105011</v>
          </cell>
        </row>
        <row r="44">
          <cell r="F44" t="str">
            <v>X085A761 GROSS</v>
          </cell>
          <cell r="G44" t="str">
            <v>GROSS</v>
          </cell>
          <cell r="H44">
            <v>20</v>
          </cell>
        </row>
        <row r="45">
          <cell r="F45" t="str">
            <v xml:space="preserve"> </v>
          </cell>
          <cell r="G45"/>
          <cell r="H45">
            <v>20</v>
          </cell>
        </row>
        <row r="46">
          <cell r="F46" t="str">
            <v>X085A685 GROSS</v>
          </cell>
          <cell r="G46" t="str">
            <v>GROSS</v>
          </cell>
          <cell r="H46">
            <v>10000</v>
          </cell>
        </row>
        <row r="47">
          <cell r="F47" t="str">
            <v>X085A584 GROSS</v>
          </cell>
          <cell r="G47" t="str">
            <v>GROSS</v>
          </cell>
          <cell r="H47">
            <v>130.70750000000001</v>
          </cell>
        </row>
        <row r="48">
          <cell r="F48" t="str">
            <v>X085A742 GROSS</v>
          </cell>
          <cell r="G48" t="str">
            <v>GROSS</v>
          </cell>
          <cell r="H48">
            <v>60000</v>
          </cell>
        </row>
        <row r="49">
          <cell r="F49" t="str">
            <v>X085A742 INCOME</v>
          </cell>
          <cell r="G49" t="str">
            <v>INCOME</v>
          </cell>
          <cell r="H49">
            <v>0</v>
          </cell>
        </row>
        <row r="50">
          <cell r="F50" t="str">
            <v>X085A743 GROSS</v>
          </cell>
          <cell r="G50" t="str">
            <v>GROSS</v>
          </cell>
          <cell r="H50">
            <v>17900</v>
          </cell>
        </row>
        <row r="51">
          <cell r="F51" t="str">
            <v>X085A689 GROSS</v>
          </cell>
          <cell r="G51" t="str">
            <v>GROSS</v>
          </cell>
          <cell r="H51">
            <v>15000</v>
          </cell>
        </row>
        <row r="52">
          <cell r="F52" t="str">
            <v>X085A780 GROSS</v>
          </cell>
          <cell r="G52" t="str">
            <v>GROSS</v>
          </cell>
          <cell r="H52">
            <v>33800</v>
          </cell>
        </row>
        <row r="53">
          <cell r="F53" t="str">
            <v>X085A779 GROSS</v>
          </cell>
          <cell r="G53" t="str">
            <v>GROSS</v>
          </cell>
          <cell r="H53">
            <v>55000</v>
          </cell>
        </row>
        <row r="54">
          <cell r="F54" t="str">
            <v>X085A797 GROSS</v>
          </cell>
          <cell r="G54" t="str">
            <v>GROSS</v>
          </cell>
          <cell r="H54">
            <v>19000</v>
          </cell>
        </row>
        <row r="55">
          <cell r="F55" t="str">
            <v>X085A798 GROSS</v>
          </cell>
          <cell r="G55" t="str">
            <v>GROSS</v>
          </cell>
          <cell r="H55">
            <v>10000</v>
          </cell>
        </row>
        <row r="56">
          <cell r="F56" t="str">
            <v>X085A799 GROSS</v>
          </cell>
          <cell r="G56" t="str">
            <v>GROSS</v>
          </cell>
          <cell r="H56">
            <v>30000</v>
          </cell>
        </row>
        <row r="57">
          <cell r="F57" t="str">
            <v xml:space="preserve"> </v>
          </cell>
          <cell r="G57"/>
          <cell r="H57">
            <v>250830.70750000002</v>
          </cell>
        </row>
        <row r="58">
          <cell r="F58" t="str">
            <v>X085A275 GROSS</v>
          </cell>
          <cell r="G58" t="str">
            <v>GROSS</v>
          </cell>
          <cell r="H58">
            <v>7</v>
          </cell>
        </row>
        <row r="59">
          <cell r="F59" t="str">
            <v xml:space="preserve"> </v>
          </cell>
          <cell r="G59"/>
          <cell r="H59">
            <v>7</v>
          </cell>
        </row>
        <row r="60">
          <cell r="F60" t="str">
            <v>X085A755 GROSS</v>
          </cell>
          <cell r="G60" t="str">
            <v>GROSS</v>
          </cell>
          <cell r="H60">
            <v>28000</v>
          </cell>
        </row>
        <row r="61">
          <cell r="F61" t="str">
            <v>X085A172 GROSS</v>
          </cell>
          <cell r="G61" t="str">
            <v>GROSS</v>
          </cell>
          <cell r="H61">
            <v>468000</v>
          </cell>
        </row>
        <row r="62">
          <cell r="F62" t="str">
            <v>X085A172 INCOME</v>
          </cell>
          <cell r="G62" t="str">
            <v>INCOME</v>
          </cell>
          <cell r="H62">
            <v>-468000</v>
          </cell>
        </row>
        <row r="63">
          <cell r="F63" t="str">
            <v>X085A666 GROSS</v>
          </cell>
          <cell r="G63" t="str">
            <v>GROSS</v>
          </cell>
          <cell r="H63">
            <v>128.66399999999999</v>
          </cell>
        </row>
        <row r="64">
          <cell r="F64" t="str">
            <v>X085A168 INCOME</v>
          </cell>
          <cell r="G64" t="str">
            <v>INCOME</v>
          </cell>
          <cell r="H64">
            <v>-0.4576799999999821</v>
          </cell>
        </row>
        <row r="65">
          <cell r="F65" t="str">
            <v>X085A392 GROSS</v>
          </cell>
          <cell r="G65" t="str">
            <v>GROSS</v>
          </cell>
          <cell r="H65">
            <v>622812.5</v>
          </cell>
        </row>
        <row r="66">
          <cell r="F66" t="str">
            <v>X085A392 INCOME</v>
          </cell>
          <cell r="G66" t="str">
            <v>INCOME</v>
          </cell>
          <cell r="H66">
            <v>0</v>
          </cell>
        </row>
        <row r="67">
          <cell r="F67" t="str">
            <v>X085A801 GROSS</v>
          </cell>
          <cell r="G67" t="str">
            <v>GROSS</v>
          </cell>
          <cell r="H67">
            <v>191089.22940000001</v>
          </cell>
        </row>
        <row r="68">
          <cell r="F68" t="str">
            <v xml:space="preserve"> </v>
          </cell>
          <cell r="G68"/>
          <cell r="H68">
            <v>842029.93571999995</v>
          </cell>
        </row>
        <row r="69">
          <cell r="F69" t="str">
            <v>X085A490 GROSS</v>
          </cell>
          <cell r="G69" t="str">
            <v>GROSS</v>
          </cell>
          <cell r="H69">
            <v>75</v>
          </cell>
        </row>
        <row r="70">
          <cell r="F70" t="str">
            <v xml:space="preserve"> </v>
          </cell>
          <cell r="G70"/>
          <cell r="H70">
            <v>75</v>
          </cell>
        </row>
        <row r="71">
          <cell r="F71" t="str">
            <v>X085A534 GROSS</v>
          </cell>
          <cell r="G71" t="str">
            <v>GROSS</v>
          </cell>
          <cell r="H71">
            <v>155255</v>
          </cell>
        </row>
        <row r="72">
          <cell r="F72" t="str">
            <v>X085A534 INCOME</v>
          </cell>
          <cell r="G72" t="str">
            <v>INCOME</v>
          </cell>
          <cell r="H72">
            <v>-70993</v>
          </cell>
        </row>
        <row r="73">
          <cell r="F73" t="str">
            <v>X085A535 GROSS</v>
          </cell>
          <cell r="G73" t="str">
            <v>GROSS</v>
          </cell>
          <cell r="H73">
            <v>0</v>
          </cell>
        </row>
        <row r="74">
          <cell r="F74" t="str">
            <v>X085A535 INCOME</v>
          </cell>
          <cell r="G74" t="str">
            <v>INCOME</v>
          </cell>
          <cell r="H74">
            <v>-1335</v>
          </cell>
        </row>
        <row r="75">
          <cell r="F75" t="str">
            <v>X085A536 GROSS</v>
          </cell>
          <cell r="G75" t="str">
            <v>GROSS</v>
          </cell>
          <cell r="H75">
            <v>6302</v>
          </cell>
        </row>
        <row r="76">
          <cell r="F76" t="str">
            <v>X085A536 INCOME</v>
          </cell>
          <cell r="G76" t="str">
            <v>INCOME</v>
          </cell>
          <cell r="H76">
            <v>-954</v>
          </cell>
        </row>
        <row r="77">
          <cell r="F77" t="str">
            <v>X085A537 GROSS</v>
          </cell>
          <cell r="G77" t="str">
            <v>GROSS</v>
          </cell>
          <cell r="H77">
            <v>0</v>
          </cell>
        </row>
        <row r="78">
          <cell r="F78" t="str">
            <v>X085A537 INCOME</v>
          </cell>
          <cell r="G78" t="str">
            <v>INCOME</v>
          </cell>
          <cell r="H78">
            <v>0</v>
          </cell>
        </row>
        <row r="79">
          <cell r="F79" t="str">
            <v>X085A707 GROSS</v>
          </cell>
          <cell r="G79" t="str">
            <v>GROSS</v>
          </cell>
          <cell r="H79">
            <v>2000</v>
          </cell>
        </row>
        <row r="80">
          <cell r="F80" t="str">
            <v>X085A624 GROSS</v>
          </cell>
          <cell r="G80" t="str">
            <v>GROSS</v>
          </cell>
          <cell r="H80">
            <v>0</v>
          </cell>
        </row>
        <row r="81">
          <cell r="F81" t="str">
            <v>X085A673 GROSS</v>
          </cell>
          <cell r="G81" t="str">
            <v>GROSS</v>
          </cell>
          <cell r="H81">
            <v>18554</v>
          </cell>
        </row>
        <row r="82">
          <cell r="F82" t="str">
            <v>X085A673 INCOME</v>
          </cell>
          <cell r="G82" t="str">
            <v>INCOME</v>
          </cell>
          <cell r="H82">
            <v>-3500</v>
          </cell>
        </row>
        <row r="83">
          <cell r="F83" t="str">
            <v>X085A641 GROSS</v>
          </cell>
          <cell r="G83" t="str">
            <v>GROSS</v>
          </cell>
          <cell r="H83">
            <v>0</v>
          </cell>
        </row>
        <row r="84">
          <cell r="F84" t="str">
            <v>X085A641 INCOME</v>
          </cell>
          <cell r="G84" t="str">
            <v>INCOME</v>
          </cell>
          <cell r="H84">
            <v>0</v>
          </cell>
        </row>
        <row r="85">
          <cell r="F85" t="str">
            <v>X085A757 GROSS</v>
          </cell>
          <cell r="G85" t="str">
            <v>GROSS</v>
          </cell>
          <cell r="H85">
            <v>10400</v>
          </cell>
        </row>
        <row r="86">
          <cell r="F86" t="str">
            <v>X085A762 GROSS</v>
          </cell>
          <cell r="G86" t="str">
            <v>GROSS</v>
          </cell>
          <cell r="H86">
            <v>76600</v>
          </cell>
        </row>
        <row r="87">
          <cell r="F87" t="str">
            <v>X085A795 GROSS</v>
          </cell>
          <cell r="G87" t="str">
            <v>GROSS</v>
          </cell>
          <cell r="H87">
            <v>125000</v>
          </cell>
        </row>
        <row r="88">
          <cell r="F88" t="str">
            <v>X085A795 INCOME</v>
          </cell>
          <cell r="G88" t="str">
            <v>INCOME</v>
          </cell>
          <cell r="H88">
            <v>-6175</v>
          </cell>
        </row>
        <row r="89">
          <cell r="F89" t="str">
            <v>X085A796 GROSS</v>
          </cell>
          <cell r="G89" t="str">
            <v>GROSS</v>
          </cell>
          <cell r="H89">
            <v>10000</v>
          </cell>
        </row>
        <row r="90">
          <cell r="F90" t="str">
            <v xml:space="preserve"> </v>
          </cell>
          <cell r="G90"/>
          <cell r="H90">
            <v>321154</v>
          </cell>
        </row>
        <row r="91">
          <cell r="F91" t="str">
            <v>X085A248 INCOME</v>
          </cell>
          <cell r="G91" t="str">
            <v>INCOME</v>
          </cell>
          <cell r="H91">
            <v>-8975</v>
          </cell>
        </row>
        <row r="92">
          <cell r="F92" t="str">
            <v>X085A428 GROSS</v>
          </cell>
          <cell r="G92" t="str">
            <v>GROSS</v>
          </cell>
          <cell r="H92">
            <v>6122</v>
          </cell>
        </row>
        <row r="93">
          <cell r="F93" t="str">
            <v>X085A460 GROSS</v>
          </cell>
          <cell r="G93" t="str">
            <v>GROSS</v>
          </cell>
          <cell r="H93">
            <v>5085</v>
          </cell>
        </row>
        <row r="94">
          <cell r="F94" t="str">
            <v>X085A565 GROSS</v>
          </cell>
          <cell r="G94" t="str">
            <v>GROSS</v>
          </cell>
          <cell r="H94">
            <v>491</v>
          </cell>
        </row>
        <row r="95">
          <cell r="F95" t="str">
            <v>X085A376 GROSS</v>
          </cell>
          <cell r="G95" t="str">
            <v>GROSS</v>
          </cell>
          <cell r="H95">
            <v>4911</v>
          </cell>
        </row>
        <row r="96">
          <cell r="F96" t="str">
            <v>X085A671 GROSS</v>
          </cell>
          <cell r="G96" t="str">
            <v>GROSS</v>
          </cell>
          <cell r="H96">
            <v>24555</v>
          </cell>
        </row>
        <row r="97">
          <cell r="F97" t="str">
            <v>X085A672 GROSS</v>
          </cell>
          <cell r="G97" t="str">
            <v>GROSS</v>
          </cell>
          <cell r="H97">
            <v>26316</v>
          </cell>
        </row>
        <row r="98">
          <cell r="F98" t="str">
            <v>X085A794 GROSS</v>
          </cell>
          <cell r="G98" t="str">
            <v>GROSS</v>
          </cell>
          <cell r="H98">
            <v>4000</v>
          </cell>
        </row>
        <row r="99">
          <cell r="F99" t="str">
            <v xml:space="preserve"> </v>
          </cell>
          <cell r="G99"/>
          <cell r="H99">
            <v>62505</v>
          </cell>
        </row>
        <row r="100">
          <cell r="F100" t="str">
            <v>X085A184 GROSS</v>
          </cell>
          <cell r="G100" t="str">
            <v>GROSS</v>
          </cell>
          <cell r="H100">
            <v>25.5</v>
          </cell>
        </row>
        <row r="101">
          <cell r="F101" t="str">
            <v>X085A667 GROSS</v>
          </cell>
          <cell r="G101" t="str">
            <v>GROSS</v>
          </cell>
          <cell r="H101">
            <v>55</v>
          </cell>
        </row>
        <row r="102">
          <cell r="F102" t="str">
            <v>X085A744 GROSS</v>
          </cell>
          <cell r="G102" t="str">
            <v>GROSS</v>
          </cell>
          <cell r="H102">
            <v>4400</v>
          </cell>
        </row>
        <row r="103">
          <cell r="F103" t="str">
            <v xml:space="preserve"> </v>
          </cell>
          <cell r="G103"/>
          <cell r="H103">
            <v>4480.5</v>
          </cell>
        </row>
        <row r="104">
          <cell r="F104" t="str">
            <v>X085A189 GROSS</v>
          </cell>
          <cell r="G104" t="str">
            <v>GROSS</v>
          </cell>
          <cell r="H104">
            <v>773786</v>
          </cell>
        </row>
        <row r="105">
          <cell r="F105" t="str">
            <v>X085A189 INCOME</v>
          </cell>
          <cell r="G105" t="str">
            <v>INCOME</v>
          </cell>
          <cell r="H105">
            <v>-14565</v>
          </cell>
        </row>
        <row r="106">
          <cell r="F106" t="str">
            <v>X085A431 GROSS</v>
          </cell>
          <cell r="G106" t="str">
            <v>GROSS</v>
          </cell>
          <cell r="H106">
            <v>9766</v>
          </cell>
        </row>
        <row r="107">
          <cell r="F107" t="str">
            <v>X085A199 GROSS</v>
          </cell>
          <cell r="G107" t="str">
            <v>GROSS</v>
          </cell>
          <cell r="H107">
            <v>5011</v>
          </cell>
        </row>
        <row r="108">
          <cell r="F108" t="str">
            <v>X085A199 INCOME</v>
          </cell>
          <cell r="G108" t="str">
            <v>INCOME</v>
          </cell>
          <cell r="H108">
            <v>-255</v>
          </cell>
        </row>
        <row r="109">
          <cell r="F109" t="str">
            <v>X085A467 GROSS</v>
          </cell>
          <cell r="G109" t="str">
            <v>GROSS</v>
          </cell>
          <cell r="H109">
            <v>11</v>
          </cell>
        </row>
        <row r="110">
          <cell r="F110" t="str">
            <v>X085A487 INCOME</v>
          </cell>
          <cell r="G110" t="str">
            <v>INCOME</v>
          </cell>
          <cell r="H110">
            <v>-5145</v>
          </cell>
        </row>
        <row r="111">
          <cell r="F111" t="str">
            <v>X085A435 GROSS</v>
          </cell>
          <cell r="G111" t="str">
            <v>GROSS</v>
          </cell>
          <cell r="H111">
            <v>1123</v>
          </cell>
        </row>
        <row r="112">
          <cell r="F112" t="str">
            <v xml:space="preserve"> </v>
          </cell>
          <cell r="G112"/>
          <cell r="H112">
            <v>769732</v>
          </cell>
        </row>
        <row r="113">
          <cell r="F113" t="str">
            <v xml:space="preserve"> </v>
          </cell>
          <cell r="G113"/>
          <cell r="H113">
            <v>3454908.0733600003</v>
          </cell>
        </row>
      </sheetData>
      <sheetData sheetId="7">
        <row r="12">
          <cell r="G12"/>
          <cell r="H12" t="str">
            <v>Estimates Column</v>
          </cell>
          <cell r="I12" t="str">
            <v xml:space="preserve"> MHCLG Total</v>
          </cell>
        </row>
        <row r="13">
          <cell r="G13" t="str">
            <v>X085A556 GROSS</v>
          </cell>
          <cell r="H13" t="str">
            <v>GROSS</v>
          </cell>
          <cell r="I13">
            <v>24500</v>
          </cell>
        </row>
        <row r="14">
          <cell r="G14" t="str">
            <v>X085A556 INCOME</v>
          </cell>
          <cell r="H14" t="str">
            <v>INCOME</v>
          </cell>
          <cell r="I14">
            <v>-2500</v>
          </cell>
        </row>
        <row r="15">
          <cell r="G15" t="str">
            <v xml:space="preserve"> </v>
          </cell>
          <cell r="H15"/>
          <cell r="I15">
            <v>22000</v>
          </cell>
        </row>
        <row r="16">
          <cell r="G16" t="str">
            <v>X085A359 GROSS</v>
          </cell>
          <cell r="H16" t="str">
            <v>GROSS</v>
          </cell>
          <cell r="I16">
            <v>-69.157880000000006</v>
          </cell>
        </row>
        <row r="17">
          <cell r="G17" t="str">
            <v>X085A049 GROSS</v>
          </cell>
          <cell r="H17" t="str">
            <v>GROSS</v>
          </cell>
          <cell r="I17">
            <v>-980.90814999999998</v>
          </cell>
        </row>
        <row r="18">
          <cell r="G18" t="str">
            <v>X085A062 INCOME</v>
          </cell>
          <cell r="H18" t="str">
            <v>INCOME</v>
          </cell>
          <cell r="I18">
            <v>-11260.279839999999</v>
          </cell>
        </row>
        <row r="19">
          <cell r="G19" t="str">
            <v>X085A696 GROSS</v>
          </cell>
          <cell r="H19" t="str">
            <v>GROSS</v>
          </cell>
          <cell r="I19">
            <v>162097.72506</v>
          </cell>
        </row>
        <row r="20">
          <cell r="G20" t="str">
            <v>X085A696 INCOME</v>
          </cell>
          <cell r="H20" t="str">
            <v>INCOME</v>
          </cell>
          <cell r="I20">
            <v>-162097.72506</v>
          </cell>
        </row>
        <row r="21">
          <cell r="G21" t="str">
            <v xml:space="preserve"> </v>
          </cell>
          <cell r="H21"/>
          <cell r="I21">
            <v>-12310.34586999999</v>
          </cell>
        </row>
        <row r="22">
          <cell r="G22" t="str">
            <v>X085A390 GROSS</v>
          </cell>
          <cell r="H22" t="str">
            <v>GROSS</v>
          </cell>
          <cell r="I22">
            <v>17176.947390000001</v>
          </cell>
        </row>
        <row r="23">
          <cell r="G23" t="str">
            <v>X085A395 GROSS</v>
          </cell>
          <cell r="H23" t="str">
            <v>GROSS</v>
          </cell>
          <cell r="I23">
            <v>119500</v>
          </cell>
        </row>
        <row r="24">
          <cell r="G24" t="str">
            <v>X085A594 GROSS</v>
          </cell>
          <cell r="H24" t="str">
            <v>GROSS</v>
          </cell>
          <cell r="I24">
            <v>1027696.988</v>
          </cell>
        </row>
        <row r="25">
          <cell r="G25" t="str">
            <v>X085A729 GROSS</v>
          </cell>
          <cell r="H25" t="str">
            <v>GROSS</v>
          </cell>
          <cell r="I25">
            <v>12900</v>
          </cell>
        </row>
        <row r="26">
          <cell r="G26" t="str">
            <v>X085A704 GROSS</v>
          </cell>
          <cell r="H26" t="str">
            <v>GROSS</v>
          </cell>
          <cell r="I26">
            <v>1960</v>
          </cell>
        </row>
        <row r="27">
          <cell r="G27" t="str">
            <v xml:space="preserve"> </v>
          </cell>
          <cell r="H27"/>
          <cell r="I27">
            <v>1179233.93539</v>
          </cell>
        </row>
        <row r="28">
          <cell r="G28" t="str">
            <v>X085A011 GROSS</v>
          </cell>
          <cell r="H28" t="str">
            <v>GROSS</v>
          </cell>
          <cell r="I28">
            <v>2015.2203300000001</v>
          </cell>
        </row>
        <row r="29">
          <cell r="G29" t="str">
            <v xml:space="preserve"> </v>
          </cell>
          <cell r="H29"/>
          <cell r="I29">
            <v>2015.2203300000001</v>
          </cell>
        </row>
        <row r="30">
          <cell r="G30" t="str">
            <v>X085A730 GROSS</v>
          </cell>
          <cell r="H30" t="str">
            <v>GROSS</v>
          </cell>
          <cell r="I30">
            <v>2.448</v>
          </cell>
        </row>
        <row r="31">
          <cell r="G31" t="str">
            <v xml:space="preserve"> </v>
          </cell>
          <cell r="H31"/>
          <cell r="I31">
            <v>2.448</v>
          </cell>
        </row>
        <row r="32">
          <cell r="G32" t="str">
            <v>X085A356 GROSS</v>
          </cell>
          <cell r="H32" t="str">
            <v>GROSS</v>
          </cell>
          <cell r="I32">
            <v>6</v>
          </cell>
        </row>
        <row r="33">
          <cell r="G33" t="str">
            <v xml:space="preserve"> </v>
          </cell>
          <cell r="H33"/>
          <cell r="I33">
            <v>6</v>
          </cell>
        </row>
        <row r="34">
          <cell r="G34" t="str">
            <v>X085A743 GROSS</v>
          </cell>
          <cell r="H34" t="str">
            <v>GROSS</v>
          </cell>
          <cell r="I34">
            <v>18100</v>
          </cell>
        </row>
        <row r="35">
          <cell r="G35" t="str">
            <v>X085A689 GROSS</v>
          </cell>
          <cell r="H35" t="str">
            <v>GROSS</v>
          </cell>
          <cell r="I35">
            <v>15000</v>
          </cell>
        </row>
        <row r="36">
          <cell r="G36" t="str">
            <v>X085A797 GROSS</v>
          </cell>
          <cell r="H36" t="str">
            <v>GROSS</v>
          </cell>
          <cell r="I36">
            <v>19000</v>
          </cell>
        </row>
        <row r="37">
          <cell r="G37" t="str">
            <v>X085A798 GROSS</v>
          </cell>
          <cell r="H37" t="str">
            <v>GROSS</v>
          </cell>
          <cell r="I37">
            <v>0</v>
          </cell>
        </row>
        <row r="38">
          <cell r="G38" t="str">
            <v>X085A799 GROSS</v>
          </cell>
          <cell r="H38" t="str">
            <v>GROSS</v>
          </cell>
          <cell r="I38">
            <v>18750</v>
          </cell>
        </row>
        <row r="39">
          <cell r="G39" t="str">
            <v>X085A685 GROSS</v>
          </cell>
          <cell r="H39" t="str">
            <v>GROSS</v>
          </cell>
          <cell r="I39">
            <v>9993.7420000000002</v>
          </cell>
        </row>
        <row r="40">
          <cell r="G40" t="str">
            <v>X085A742 GROSS</v>
          </cell>
          <cell r="H40" t="str">
            <v>GROSS</v>
          </cell>
          <cell r="I40">
            <v>60000</v>
          </cell>
        </row>
        <row r="41">
          <cell r="G41" t="str">
            <v>X085A780 GROSS</v>
          </cell>
          <cell r="H41" t="str">
            <v>GROSS</v>
          </cell>
          <cell r="I41">
            <v>33800</v>
          </cell>
        </row>
        <row r="42">
          <cell r="G42" t="str">
            <v>X085A779 GROSS</v>
          </cell>
          <cell r="H42" t="str">
            <v>GROSS</v>
          </cell>
          <cell r="I42">
            <v>40000</v>
          </cell>
        </row>
        <row r="43">
          <cell r="G43" t="str">
            <v>X085A584 GROSS</v>
          </cell>
          <cell r="H43" t="str">
            <v>GROSS</v>
          </cell>
          <cell r="I43">
            <v>16130.7075</v>
          </cell>
        </row>
        <row r="44">
          <cell r="G44" t="str">
            <v xml:space="preserve"> </v>
          </cell>
          <cell r="H44"/>
          <cell r="I44">
            <v>230774.44949999999</v>
          </cell>
        </row>
        <row r="45">
          <cell r="G45" t="str">
            <v>X085A762 GROSS</v>
          </cell>
          <cell r="H45" t="str">
            <v>GROSS</v>
          </cell>
          <cell r="I45">
            <v>20000</v>
          </cell>
        </row>
        <row r="46">
          <cell r="G46" t="str">
            <v>X085A535 GROSS</v>
          </cell>
          <cell r="H46" t="str">
            <v>GROSS</v>
          </cell>
          <cell r="I46">
            <v>346</v>
          </cell>
        </row>
        <row r="47">
          <cell r="G47" t="str">
            <v>X085A535 INCOME</v>
          </cell>
          <cell r="H47" t="str">
            <v>INCOME</v>
          </cell>
          <cell r="I47">
            <v>-1335</v>
          </cell>
        </row>
        <row r="48">
          <cell r="G48" t="str">
            <v>X085A536 GROSS</v>
          </cell>
          <cell r="H48" t="str">
            <v>GROSS</v>
          </cell>
          <cell r="I48">
            <v>5710</v>
          </cell>
        </row>
        <row r="49">
          <cell r="G49" t="str">
            <v>X085A536 INCOME</v>
          </cell>
          <cell r="H49" t="str">
            <v>INCOME</v>
          </cell>
          <cell r="I49">
            <v>-954</v>
          </cell>
        </row>
        <row r="50">
          <cell r="G50" t="str">
            <v>X085A537 GROSS</v>
          </cell>
          <cell r="H50" t="str">
            <v>GROSS</v>
          </cell>
          <cell r="I50">
            <v>0</v>
          </cell>
        </row>
        <row r="51">
          <cell r="G51" t="str">
            <v>X085A707 GROSS</v>
          </cell>
          <cell r="H51" t="str">
            <v>GROSS</v>
          </cell>
          <cell r="I51">
            <v>2167</v>
          </cell>
        </row>
        <row r="52">
          <cell r="G52" t="str">
            <v>X085A673 GROSS</v>
          </cell>
          <cell r="H52" t="str">
            <v>GROSS</v>
          </cell>
          <cell r="I52">
            <v>21500</v>
          </cell>
        </row>
        <row r="53">
          <cell r="G53" t="str">
            <v>X085A673 INCOME</v>
          </cell>
          <cell r="H53" t="str">
            <v>INCOME</v>
          </cell>
          <cell r="I53">
            <v>-2750</v>
          </cell>
        </row>
        <row r="54">
          <cell r="G54" t="str">
            <v>X085A641 GROSS</v>
          </cell>
          <cell r="H54" t="str">
            <v>GROSS</v>
          </cell>
          <cell r="I54">
            <v>0</v>
          </cell>
        </row>
        <row r="55">
          <cell r="G55" t="str">
            <v>X085A641 INCOME</v>
          </cell>
          <cell r="H55" t="str">
            <v>INCOME</v>
          </cell>
          <cell r="I55">
            <v>0</v>
          </cell>
        </row>
        <row r="56">
          <cell r="G56" t="str">
            <v>X085A757 GROSS</v>
          </cell>
          <cell r="H56" t="str">
            <v>GROSS</v>
          </cell>
          <cell r="I56">
            <v>10090</v>
          </cell>
        </row>
        <row r="57">
          <cell r="G57" t="str">
            <v>X085A795 GROSS</v>
          </cell>
          <cell r="H57" t="str">
            <v>GROSS</v>
          </cell>
          <cell r="I57">
            <v>130985</v>
          </cell>
        </row>
        <row r="58">
          <cell r="G58" t="str">
            <v>X085A795 INCOME</v>
          </cell>
          <cell r="H58" t="str">
            <v>INCOME</v>
          </cell>
          <cell r="I58">
            <v>-12203</v>
          </cell>
        </row>
        <row r="59">
          <cell r="G59" t="str">
            <v>X085A534 GROSS</v>
          </cell>
          <cell r="H59" t="str">
            <v>GROSS</v>
          </cell>
          <cell r="I59">
            <v>114796</v>
          </cell>
        </row>
        <row r="60">
          <cell r="G60" t="str">
            <v>X085A534 INCOME</v>
          </cell>
          <cell r="H60" t="str">
            <v>INCOME</v>
          </cell>
          <cell r="I60">
            <v>-71656</v>
          </cell>
        </row>
        <row r="61">
          <cell r="G61" t="str">
            <v xml:space="preserve"> </v>
          </cell>
          <cell r="H61"/>
          <cell r="I61">
            <v>216696</v>
          </cell>
        </row>
        <row r="62">
          <cell r="G62" t="str">
            <v>X085A514 GROSS</v>
          </cell>
          <cell r="H62" t="str">
            <v>GROSS</v>
          </cell>
          <cell r="I62">
            <v>461.59371999999996</v>
          </cell>
        </row>
        <row r="63">
          <cell r="G63" t="str">
            <v>X085A508 GROSS</v>
          </cell>
          <cell r="H63" t="str">
            <v>GROSS</v>
          </cell>
          <cell r="I63">
            <v>55</v>
          </cell>
        </row>
        <row r="64">
          <cell r="G64" t="str">
            <v xml:space="preserve"> </v>
          </cell>
          <cell r="H64"/>
          <cell r="I64">
            <v>516.59371999999996</v>
          </cell>
        </row>
        <row r="65">
          <cell r="G65" t="str">
            <v>X085A750 GROSS</v>
          </cell>
          <cell r="H65" t="str">
            <v>GROSS</v>
          </cell>
          <cell r="I65">
            <v>0</v>
          </cell>
        </row>
        <row r="66">
          <cell r="G66" t="str">
            <v>X085A768 GROSS</v>
          </cell>
          <cell r="H66" t="str">
            <v>GROSS</v>
          </cell>
          <cell r="I66">
            <v>12081</v>
          </cell>
        </row>
        <row r="67">
          <cell r="G67" t="str">
            <v xml:space="preserve"> </v>
          </cell>
          <cell r="H67"/>
          <cell r="I67">
            <v>12081</v>
          </cell>
        </row>
        <row r="68">
          <cell r="G68" t="str">
            <v>X085A612 GROSS</v>
          </cell>
          <cell r="H68" t="str">
            <v>GROSS</v>
          </cell>
          <cell r="I68">
            <v>51.226500000000001</v>
          </cell>
        </row>
        <row r="69">
          <cell r="G69" t="str">
            <v xml:space="preserve"> </v>
          </cell>
          <cell r="H69"/>
          <cell r="I69">
            <v>51.226500000000001</v>
          </cell>
        </row>
        <row r="70">
          <cell r="G70" t="str">
            <v>X085A373 GROSS</v>
          </cell>
          <cell r="H70" t="str">
            <v>GROSS</v>
          </cell>
          <cell r="I70">
            <v>1100.30888</v>
          </cell>
        </row>
        <row r="71">
          <cell r="G71" t="str">
            <v xml:space="preserve"> </v>
          </cell>
          <cell r="H71"/>
          <cell r="I71">
            <v>1100.30888</v>
          </cell>
        </row>
        <row r="72">
          <cell r="G72" t="str">
            <v>X085A352 GROSS</v>
          </cell>
          <cell r="H72" t="str">
            <v>GROSS</v>
          </cell>
          <cell r="I72">
            <v>6401.0104099999999</v>
          </cell>
        </row>
        <row r="73">
          <cell r="G73" t="str">
            <v>X085A352 INCOME</v>
          </cell>
          <cell r="H73" t="str">
            <v>INCOME</v>
          </cell>
          <cell r="I73">
            <v>-32.534999999999997</v>
          </cell>
        </row>
        <row r="74">
          <cell r="G74" t="str">
            <v xml:space="preserve"> </v>
          </cell>
          <cell r="H74"/>
          <cell r="I74">
            <v>6368.47541</v>
          </cell>
        </row>
        <row r="75">
          <cell r="G75" t="str">
            <v>X085A001 GROSS</v>
          </cell>
          <cell r="H75" t="str">
            <v>GROSS</v>
          </cell>
          <cell r="I75">
            <v>13846.43657</v>
          </cell>
        </row>
        <row r="76">
          <cell r="G76" t="str">
            <v>X085A001 INCOME</v>
          </cell>
          <cell r="H76" t="str">
            <v>INCOME</v>
          </cell>
          <cell r="I76">
            <v>-336.73753000000005</v>
          </cell>
        </row>
        <row r="77">
          <cell r="G77" t="str">
            <v>X085A018 GROSS</v>
          </cell>
          <cell r="H77" t="str">
            <v>GROSS</v>
          </cell>
          <cell r="I77">
            <v>0</v>
          </cell>
        </row>
        <row r="78">
          <cell r="G78" t="str">
            <v xml:space="preserve"> </v>
          </cell>
          <cell r="H78"/>
          <cell r="I78">
            <v>13509.69904</v>
          </cell>
        </row>
        <row r="79">
          <cell r="G79" t="str">
            <v>X085A718 GROSS</v>
          </cell>
          <cell r="H79" t="str">
            <v>GROSS</v>
          </cell>
          <cell r="I79">
            <v>63395</v>
          </cell>
        </row>
        <row r="80">
          <cell r="G80" t="str">
            <v>X085A437 GROSS</v>
          </cell>
          <cell r="H80" t="str">
            <v>GROSS</v>
          </cell>
          <cell r="I80">
            <v>207</v>
          </cell>
        </row>
        <row r="81">
          <cell r="G81" t="str">
            <v xml:space="preserve"> </v>
          </cell>
          <cell r="H81"/>
          <cell r="I81">
            <v>63602</v>
          </cell>
        </row>
        <row r="82">
          <cell r="G82" t="str">
            <v>X085A275 GROSS</v>
          </cell>
          <cell r="H82" t="str">
            <v>GROSS</v>
          </cell>
          <cell r="I82">
            <v>3</v>
          </cell>
        </row>
        <row r="83">
          <cell r="G83" t="str">
            <v xml:space="preserve"> </v>
          </cell>
          <cell r="H83"/>
          <cell r="I83">
            <v>3</v>
          </cell>
        </row>
        <row r="84">
          <cell r="G84" t="str">
            <v>X085A172 GROSS</v>
          </cell>
          <cell r="H84" t="str">
            <v>GROSS</v>
          </cell>
          <cell r="I84">
            <v>523057.86</v>
          </cell>
        </row>
        <row r="85">
          <cell r="G85" t="str">
            <v>X085A172 INCOME</v>
          </cell>
          <cell r="H85" t="str">
            <v>INCOME</v>
          </cell>
          <cell r="I85">
            <v>-468000</v>
          </cell>
        </row>
        <row r="86">
          <cell r="G86" t="str">
            <v>X085A168 INCOME</v>
          </cell>
          <cell r="H86" t="str">
            <v>INCOME</v>
          </cell>
          <cell r="I86">
            <v>-96333.178719999996</v>
          </cell>
        </row>
        <row r="87">
          <cell r="G87" t="str">
            <v>X085A392 GROSS</v>
          </cell>
          <cell r="H87" t="str">
            <v>GROSS</v>
          </cell>
          <cell r="I87">
            <v>799756.527</v>
          </cell>
        </row>
        <row r="88">
          <cell r="G88" t="str">
            <v>X085A801 GROSS</v>
          </cell>
          <cell r="H88" t="str">
            <v>GROSS</v>
          </cell>
          <cell r="I88">
            <v>198000</v>
          </cell>
        </row>
        <row r="89">
          <cell r="G89" t="str">
            <v>X085A666 GROSS</v>
          </cell>
          <cell r="H89" t="str">
            <v>GROSS</v>
          </cell>
          <cell r="I89">
            <v>428.66399999999999</v>
          </cell>
        </row>
        <row r="90">
          <cell r="G90" t="str">
            <v xml:space="preserve"> </v>
          </cell>
          <cell r="H90"/>
          <cell r="I90">
            <v>956909.87228000001</v>
          </cell>
        </row>
        <row r="91">
          <cell r="G91" t="str">
            <v>X085A490 GROSS</v>
          </cell>
          <cell r="H91" t="str">
            <v>GROSS</v>
          </cell>
          <cell r="I91">
            <v>90</v>
          </cell>
        </row>
        <row r="92">
          <cell r="G92" t="str">
            <v xml:space="preserve"> </v>
          </cell>
          <cell r="H92"/>
          <cell r="I92">
            <v>90</v>
          </cell>
        </row>
        <row r="93">
          <cell r="G93" t="str">
            <v>X085A428 GROSS</v>
          </cell>
          <cell r="H93" t="str">
            <v>GROSS</v>
          </cell>
          <cell r="I93">
            <v>6437</v>
          </cell>
        </row>
        <row r="94">
          <cell r="G94" t="str">
            <v>X085A248 INCOME</v>
          </cell>
          <cell r="H94" t="str">
            <v>INCOME</v>
          </cell>
          <cell r="I94">
            <v>-8925</v>
          </cell>
        </row>
        <row r="95">
          <cell r="G95" t="str">
            <v>X085A460 GROSS</v>
          </cell>
          <cell r="H95" t="str">
            <v>GROSS</v>
          </cell>
          <cell r="I95">
            <v>5922</v>
          </cell>
        </row>
        <row r="96">
          <cell r="G96" t="str">
            <v>X085A565 GROSS</v>
          </cell>
          <cell r="H96" t="str">
            <v>GROSS</v>
          </cell>
          <cell r="I96">
            <v>235</v>
          </cell>
        </row>
        <row r="97">
          <cell r="G97" t="str">
            <v>X085A376 GROSS</v>
          </cell>
          <cell r="H97" t="str">
            <v>GROSS</v>
          </cell>
          <cell r="I97">
            <v>4314</v>
          </cell>
        </row>
        <row r="98">
          <cell r="G98" t="str">
            <v>X085A671 GROSS</v>
          </cell>
          <cell r="H98" t="str">
            <v>GROSS</v>
          </cell>
          <cell r="I98">
            <v>23270</v>
          </cell>
        </row>
        <row r="99">
          <cell r="G99" t="str">
            <v>X085A672 GROSS</v>
          </cell>
          <cell r="H99" t="str">
            <v>GROSS</v>
          </cell>
          <cell r="I99">
            <v>27509</v>
          </cell>
        </row>
        <row r="100">
          <cell r="G100" t="str">
            <v>X085A794 GROSS</v>
          </cell>
          <cell r="H100" t="str">
            <v>GROSS</v>
          </cell>
          <cell r="I100">
            <v>1000</v>
          </cell>
        </row>
        <row r="101">
          <cell r="G101" t="str">
            <v xml:space="preserve"> </v>
          </cell>
          <cell r="H101"/>
          <cell r="I101">
            <v>59762</v>
          </cell>
        </row>
        <row r="102">
          <cell r="G102" t="str">
            <v>X085A184 GROSS</v>
          </cell>
          <cell r="H102" t="str">
            <v>GROSS</v>
          </cell>
          <cell r="I102">
            <v>79.671999999999997</v>
          </cell>
        </row>
        <row r="103">
          <cell r="G103" t="str">
            <v>X085A667 GROSS</v>
          </cell>
          <cell r="H103" t="str">
            <v>GROSS</v>
          </cell>
          <cell r="I103">
            <v>55</v>
          </cell>
        </row>
        <row r="104">
          <cell r="G104" t="str">
            <v>X085A744 GROSS</v>
          </cell>
          <cell r="H104" t="str">
            <v>GROSS</v>
          </cell>
          <cell r="I104">
            <v>2200</v>
          </cell>
        </row>
        <row r="105">
          <cell r="G105" t="str">
            <v>X085A716 GROSS</v>
          </cell>
          <cell r="H105" t="str">
            <v>GROSS</v>
          </cell>
          <cell r="I105">
            <v>44.396800000000006</v>
          </cell>
        </row>
        <row r="106">
          <cell r="G106" t="str">
            <v>X085A791 GROSS</v>
          </cell>
          <cell r="H106" t="str">
            <v>GROSS</v>
          </cell>
          <cell r="I106">
            <v>31.328499999999998</v>
          </cell>
        </row>
        <row r="107">
          <cell r="G107" t="str">
            <v>X085A803 GROSS</v>
          </cell>
          <cell r="H107" t="str">
            <v>GROSS</v>
          </cell>
          <cell r="I107">
            <v>0</v>
          </cell>
        </row>
        <row r="108">
          <cell r="G108" t="str">
            <v xml:space="preserve"> </v>
          </cell>
          <cell r="H108"/>
          <cell r="I108">
            <v>2410.3973000000001</v>
          </cell>
        </row>
        <row r="109">
          <cell r="G109" t="str">
            <v>X085A189 GROSS</v>
          </cell>
          <cell r="H109" t="str">
            <v>GROSS</v>
          </cell>
          <cell r="I109">
            <v>786222</v>
          </cell>
        </row>
        <row r="110">
          <cell r="G110" t="str">
            <v>X085A189 INCOME</v>
          </cell>
          <cell r="H110" t="str">
            <v>INCOME</v>
          </cell>
          <cell r="I110">
            <v>-15058</v>
          </cell>
        </row>
        <row r="111">
          <cell r="G111" t="str">
            <v>X085A431 GROSS</v>
          </cell>
          <cell r="H111" t="str">
            <v>GROSS</v>
          </cell>
          <cell r="I111">
            <v>9766</v>
          </cell>
        </row>
        <row r="112">
          <cell r="G112" t="str">
            <v>X085A199 GROSS</v>
          </cell>
          <cell r="H112" t="str">
            <v>GROSS</v>
          </cell>
          <cell r="I112">
            <v>8226</v>
          </cell>
        </row>
        <row r="113">
          <cell r="G113" t="str">
            <v>X085A199 INCOME</v>
          </cell>
          <cell r="H113" t="str">
            <v>INCOME</v>
          </cell>
          <cell r="I113">
            <v>-337</v>
          </cell>
        </row>
        <row r="114">
          <cell r="G114" t="str">
            <v>X085A487 INCOME</v>
          </cell>
          <cell r="H114" t="str">
            <v>INCOME</v>
          </cell>
          <cell r="I114">
            <v>-5095</v>
          </cell>
        </row>
        <row r="115">
          <cell r="G115" t="str">
            <v>X085A435 GROSS</v>
          </cell>
          <cell r="H115" t="str">
            <v>GROSS</v>
          </cell>
          <cell r="I115">
            <v>1123</v>
          </cell>
        </row>
        <row r="116">
          <cell r="G116" t="str">
            <v>X085A467 GROSS</v>
          </cell>
          <cell r="H116" t="str">
            <v>GROSS</v>
          </cell>
          <cell r="I116">
            <v>38</v>
          </cell>
        </row>
        <row r="117">
          <cell r="G117" t="str">
            <v xml:space="preserve"> </v>
          </cell>
          <cell r="H117"/>
          <cell r="I117">
            <v>784885</v>
          </cell>
        </row>
        <row r="118">
          <cell r="G118" t="str">
            <v>X085A804 GROSS</v>
          </cell>
          <cell r="H118" t="str">
            <v>GROSS</v>
          </cell>
          <cell r="I118">
            <v>21</v>
          </cell>
        </row>
        <row r="119">
          <cell r="G119" t="str">
            <v xml:space="preserve"> </v>
          </cell>
          <cell r="H119"/>
          <cell r="I119">
            <v>21</v>
          </cell>
        </row>
        <row r="120">
          <cell r="G120" t="str">
            <v>X085A758 GROSS</v>
          </cell>
          <cell r="H120" t="str">
            <v>GROSS</v>
          </cell>
          <cell r="I120">
            <v>0</v>
          </cell>
        </row>
        <row r="121">
          <cell r="G121" t="str">
            <v xml:space="preserve"> </v>
          </cell>
          <cell r="H121"/>
          <cell r="I121">
            <v>0</v>
          </cell>
        </row>
        <row r="122">
          <cell r="G122" t="str">
            <v>X085A166 GROSS</v>
          </cell>
          <cell r="H122" t="str">
            <v>GROSS</v>
          </cell>
          <cell r="I122">
            <v>1952.0081100000002</v>
          </cell>
        </row>
        <row r="123">
          <cell r="G123" t="str">
            <v>X085A759 GROSS</v>
          </cell>
          <cell r="H123" t="str">
            <v>GROSS</v>
          </cell>
          <cell r="I123">
            <v>0</v>
          </cell>
        </row>
        <row r="124">
          <cell r="G124" t="str">
            <v>X085A173 GROSS</v>
          </cell>
          <cell r="H124" t="str">
            <v>GROSS</v>
          </cell>
          <cell r="I124">
            <v>926.125</v>
          </cell>
        </row>
        <row r="125">
          <cell r="G125" t="str">
            <v xml:space="preserve"> </v>
          </cell>
          <cell r="H125"/>
          <cell r="I125">
            <v>2878.1331100000002</v>
          </cell>
        </row>
        <row r="126">
          <cell r="G126" t="str">
            <v>X085A761 GROSS</v>
          </cell>
          <cell r="H126" t="str">
            <v>GROSS</v>
          </cell>
          <cell r="I126">
            <v>0</v>
          </cell>
        </row>
        <row r="127">
          <cell r="G127" t="str">
            <v xml:space="preserve"> </v>
          </cell>
          <cell r="H127"/>
          <cell r="I127">
            <v>0</v>
          </cell>
        </row>
      </sheetData>
      <sheetData sheetId="8">
        <row r="4">
          <cell r="F4"/>
          <cell r="G4" t="str">
            <v>Estimates Column</v>
          </cell>
          <cell r="H4" t="str">
            <v>Sum of DCLG NEW Total</v>
          </cell>
        </row>
        <row r="5">
          <cell r="F5" t="str">
            <v>X085A375 INCOME</v>
          </cell>
          <cell r="G5" t="str">
            <v>INCOME</v>
          </cell>
          <cell r="H5">
            <v>-515</v>
          </cell>
        </row>
        <row r="6">
          <cell r="F6" t="str">
            <v xml:space="preserve"> </v>
          </cell>
          <cell r="G6"/>
          <cell r="H6">
            <v>-515</v>
          </cell>
        </row>
        <row r="7">
          <cell r="F7" t="str">
            <v>X085A018 GROSS</v>
          </cell>
          <cell r="G7" t="str">
            <v>GROSS</v>
          </cell>
          <cell r="H7">
            <v>0</v>
          </cell>
        </row>
        <row r="8">
          <cell r="F8" t="str">
            <v xml:space="preserve"> </v>
          </cell>
          <cell r="G8"/>
          <cell r="H8">
            <v>0</v>
          </cell>
        </row>
        <row r="9">
          <cell r="F9" t="str">
            <v>X085A670 GROSS</v>
          </cell>
          <cell r="G9" t="str">
            <v>GROSS</v>
          </cell>
          <cell r="H9">
            <v>0</v>
          </cell>
        </row>
        <row r="10">
          <cell r="F10" t="str">
            <v>X085A462 GROSS</v>
          </cell>
          <cell r="G10" t="str">
            <v>GROSS</v>
          </cell>
          <cell r="H10">
            <v>0</v>
          </cell>
        </row>
        <row r="11">
          <cell r="F11" t="str">
            <v>X085A782 GROSS</v>
          </cell>
          <cell r="G11" t="str">
            <v>GROSS</v>
          </cell>
          <cell r="H11">
            <v>0</v>
          </cell>
        </row>
        <row r="12">
          <cell r="F12" t="str">
            <v xml:space="preserve"> </v>
          </cell>
          <cell r="G12"/>
          <cell r="H12">
            <v>0</v>
          </cell>
        </row>
        <row r="13">
          <cell r="F13" t="str">
            <v>X085A600 GROSS</v>
          </cell>
          <cell r="G13" t="str">
            <v>GROSS</v>
          </cell>
          <cell r="H13">
            <v>155000</v>
          </cell>
        </row>
        <row r="14">
          <cell r="F14" t="str">
            <v xml:space="preserve"> </v>
          </cell>
          <cell r="G14"/>
          <cell r="H14">
            <v>155000</v>
          </cell>
        </row>
        <row r="15">
          <cell r="F15" t="str">
            <v>X085A392 GROSS</v>
          </cell>
          <cell r="G15" t="str">
            <v>GROSS</v>
          </cell>
          <cell r="H15">
            <v>35000</v>
          </cell>
        </row>
        <row r="16">
          <cell r="F16" t="str">
            <v>X085A392 INCOME</v>
          </cell>
          <cell r="G16" t="str">
            <v>INCOME</v>
          </cell>
          <cell r="H16">
            <v>-29190</v>
          </cell>
        </row>
        <row r="17">
          <cell r="F17" t="str">
            <v xml:space="preserve"> </v>
          </cell>
          <cell r="G17"/>
          <cell r="H17">
            <v>5810</v>
          </cell>
        </row>
        <row r="18">
          <cell r="F18" t="str">
            <v>X085A534 GROSS</v>
          </cell>
          <cell r="G18" t="str">
            <v>GROSS</v>
          </cell>
          <cell r="H18">
            <v>3874</v>
          </cell>
        </row>
        <row r="19">
          <cell r="F19" t="str">
            <v>X085A534 INCOME</v>
          </cell>
          <cell r="G19" t="str">
            <v>INCOME</v>
          </cell>
          <cell r="H19">
            <v>-45319</v>
          </cell>
        </row>
        <row r="20">
          <cell r="F20" t="str">
            <v>X085A535 GROSS</v>
          </cell>
          <cell r="G20" t="str">
            <v>GROSS</v>
          </cell>
          <cell r="H20">
            <v>3950</v>
          </cell>
        </row>
        <row r="21">
          <cell r="F21" t="str">
            <v>X085A537 GROSS</v>
          </cell>
          <cell r="G21" t="str">
            <v>GROSS</v>
          </cell>
          <cell r="H21">
            <v>1632</v>
          </cell>
        </row>
        <row r="22">
          <cell r="F22" t="str">
            <v>X085A537 INCOME</v>
          </cell>
          <cell r="G22" t="str">
            <v>INCOME</v>
          </cell>
          <cell r="H22">
            <v>-1582</v>
          </cell>
        </row>
        <row r="23">
          <cell r="F23" t="str">
            <v xml:space="preserve"> </v>
          </cell>
          <cell r="G23"/>
          <cell r="H23">
            <v>-37445</v>
          </cell>
        </row>
        <row r="24">
          <cell r="F24" t="str">
            <v>X085A460 GROSS</v>
          </cell>
          <cell r="G24" t="str">
            <v>GROSS</v>
          </cell>
          <cell r="H24">
            <v>114145</v>
          </cell>
        </row>
        <row r="25">
          <cell r="F25" t="str">
            <v>X085A460 INCOME</v>
          </cell>
          <cell r="G25" t="str">
            <v>INCOME</v>
          </cell>
          <cell r="H25">
            <v>-80453</v>
          </cell>
        </row>
        <row r="26">
          <cell r="F26" t="str">
            <v>X085A565 GROSS</v>
          </cell>
          <cell r="G26" t="str">
            <v>GROSS</v>
          </cell>
          <cell r="H26">
            <v>25077</v>
          </cell>
        </row>
        <row r="27">
          <cell r="F27" t="str">
            <v>X085A565 INCOME</v>
          </cell>
          <cell r="G27" t="str">
            <v>INCOME</v>
          </cell>
          <cell r="H27">
            <v>0</v>
          </cell>
        </row>
        <row r="28">
          <cell r="F28" t="str">
            <v>X085A465 GROSS</v>
          </cell>
          <cell r="G28" t="str">
            <v>GROSS</v>
          </cell>
          <cell r="H28">
            <v>3629862</v>
          </cell>
        </row>
        <row r="29">
          <cell r="F29" t="str">
            <v>X085A376 GROSS</v>
          </cell>
          <cell r="G29" t="str">
            <v>GROSS</v>
          </cell>
          <cell r="H29">
            <v>231</v>
          </cell>
        </row>
        <row r="30">
          <cell r="F30" t="str">
            <v>X085A376 INCOME</v>
          </cell>
          <cell r="G30" t="str">
            <v>INCOME</v>
          </cell>
          <cell r="H30">
            <v>-77233</v>
          </cell>
        </row>
        <row r="31">
          <cell r="F31" t="str">
            <v>X085A671 GROSS</v>
          </cell>
          <cell r="G31" t="str">
            <v>GROSS</v>
          </cell>
          <cell r="H31">
            <v>321000</v>
          </cell>
        </row>
        <row r="32">
          <cell r="F32" t="str">
            <v>X085A671 INCOME</v>
          </cell>
          <cell r="G32" t="str">
            <v>INCOME</v>
          </cell>
          <cell r="H32">
            <v>-192175</v>
          </cell>
        </row>
        <row r="33">
          <cell r="F33" t="str">
            <v>X085A672 GROSS</v>
          </cell>
          <cell r="G33" t="str">
            <v>GROSS</v>
          </cell>
          <cell r="H33">
            <v>310000</v>
          </cell>
        </row>
        <row r="34">
          <cell r="F34" t="str">
            <v>X085A672 INCOME</v>
          </cell>
          <cell r="G34" t="str">
            <v>INCOME</v>
          </cell>
          <cell r="H34">
            <v>-14184</v>
          </cell>
        </row>
        <row r="35">
          <cell r="F35" t="str">
            <v xml:space="preserve"> </v>
          </cell>
          <cell r="G35"/>
          <cell r="H35">
            <v>4036270</v>
          </cell>
        </row>
        <row r="36">
          <cell r="F36" t="str">
            <v>X085A467 GROSS</v>
          </cell>
          <cell r="G36" t="str">
            <v>GROSS</v>
          </cell>
          <cell r="H36">
            <v>450</v>
          </cell>
        </row>
        <row r="37">
          <cell r="F37" t="str">
            <v xml:space="preserve"> </v>
          </cell>
          <cell r="G37"/>
          <cell r="H37">
            <v>450</v>
          </cell>
        </row>
        <row r="38">
          <cell r="F38" t="str">
            <v xml:space="preserve"> </v>
          </cell>
          <cell r="G38"/>
          <cell r="H38">
            <v>4159570</v>
          </cell>
        </row>
      </sheetData>
      <sheetData sheetId="9">
        <row r="12">
          <cell r="G12"/>
          <cell r="H12" t="str">
            <v>Estimates Column</v>
          </cell>
          <cell r="I12" t="str">
            <v xml:space="preserve"> MHCLG Total</v>
          </cell>
        </row>
        <row r="13">
          <cell r="G13" t="str">
            <v>X085A600 GROSS</v>
          </cell>
          <cell r="H13" t="str">
            <v>GROSS</v>
          </cell>
          <cell r="I13">
            <v>155000</v>
          </cell>
        </row>
        <row r="14">
          <cell r="G14" t="str">
            <v xml:space="preserve"> </v>
          </cell>
          <cell r="H14"/>
          <cell r="I14">
            <v>155000</v>
          </cell>
        </row>
        <row r="15">
          <cell r="G15" t="str">
            <v>X085A535 GROSS</v>
          </cell>
          <cell r="H15" t="str">
            <v>GROSS</v>
          </cell>
          <cell r="I15">
            <v>3900</v>
          </cell>
        </row>
        <row r="16">
          <cell r="G16" t="str">
            <v>X085A535 INCOME</v>
          </cell>
          <cell r="H16" t="str">
            <v>INCOME</v>
          </cell>
          <cell r="I16">
            <v>-346</v>
          </cell>
        </row>
        <row r="17">
          <cell r="G17" t="str">
            <v>X085A536 INCOME</v>
          </cell>
          <cell r="H17" t="str">
            <v>INCOME</v>
          </cell>
          <cell r="I17">
            <v>-100</v>
          </cell>
        </row>
        <row r="18">
          <cell r="G18" t="str">
            <v>X085A537 GROSS</v>
          </cell>
          <cell r="H18" t="str">
            <v>GROSS</v>
          </cell>
          <cell r="I18">
            <v>2299</v>
          </cell>
        </row>
        <row r="19">
          <cell r="G19" t="str">
            <v>X085A537 INCOME</v>
          </cell>
          <cell r="H19" t="str">
            <v>INCOME</v>
          </cell>
          <cell r="I19">
            <v>-1328</v>
          </cell>
        </row>
        <row r="20">
          <cell r="G20" t="str">
            <v>X085A534 GROSS</v>
          </cell>
          <cell r="H20" t="str">
            <v>GROSS</v>
          </cell>
          <cell r="I20">
            <v>3874</v>
          </cell>
        </row>
        <row r="21">
          <cell r="G21" t="str">
            <v>X085A534 INCOME</v>
          </cell>
          <cell r="H21" t="str">
            <v>INCOME</v>
          </cell>
          <cell r="I21">
            <v>-38817</v>
          </cell>
        </row>
        <row r="22">
          <cell r="G22" t="str">
            <v xml:space="preserve"> </v>
          </cell>
          <cell r="H22"/>
          <cell r="I22">
            <v>-30518</v>
          </cell>
        </row>
        <row r="23">
          <cell r="G23" t="str">
            <v>X085A375 INCOME</v>
          </cell>
          <cell r="H23" t="str">
            <v>INCOME</v>
          </cell>
          <cell r="I23">
            <v>-515</v>
          </cell>
        </row>
        <row r="24">
          <cell r="G24" t="str">
            <v xml:space="preserve"> </v>
          </cell>
          <cell r="H24"/>
          <cell r="I24">
            <v>-515</v>
          </cell>
        </row>
        <row r="25">
          <cell r="G25" t="str">
            <v>X085A462 GROSS</v>
          </cell>
          <cell r="H25" t="str">
            <v>GROSS</v>
          </cell>
          <cell r="I25">
            <v>0</v>
          </cell>
        </row>
        <row r="26">
          <cell r="G26" t="str">
            <v xml:space="preserve"> </v>
          </cell>
          <cell r="H26"/>
          <cell r="I26">
            <v>0</v>
          </cell>
        </row>
        <row r="27">
          <cell r="G27" t="str">
            <v>X085A392 GROSS</v>
          </cell>
          <cell r="H27" t="str">
            <v>GROSS</v>
          </cell>
          <cell r="I27">
            <v>35000</v>
          </cell>
        </row>
        <row r="28">
          <cell r="G28" t="str">
            <v xml:space="preserve"> </v>
          </cell>
          <cell r="H28"/>
          <cell r="I28">
            <v>35000</v>
          </cell>
        </row>
        <row r="29">
          <cell r="G29" t="str">
            <v>X085A465 GROSS</v>
          </cell>
          <cell r="H29" t="str">
            <v>GROSS</v>
          </cell>
          <cell r="I29">
            <v>3513017</v>
          </cell>
        </row>
        <row r="30">
          <cell r="G30" t="str">
            <v>X085A460 GROSS</v>
          </cell>
          <cell r="H30" t="str">
            <v>GROSS</v>
          </cell>
          <cell r="I30">
            <v>108744</v>
          </cell>
        </row>
        <row r="31">
          <cell r="G31" t="str">
            <v>X085A460 INCOME</v>
          </cell>
          <cell r="H31" t="str">
            <v>INCOME</v>
          </cell>
          <cell r="I31">
            <v>-77768</v>
          </cell>
        </row>
        <row r="32">
          <cell r="G32" t="str">
            <v>X085A565 GROSS</v>
          </cell>
          <cell r="H32" t="str">
            <v>GROSS</v>
          </cell>
          <cell r="I32">
            <v>25137</v>
          </cell>
        </row>
        <row r="33">
          <cell r="G33" t="str">
            <v>X085A565 INCOME</v>
          </cell>
          <cell r="H33" t="str">
            <v>INCOME</v>
          </cell>
          <cell r="I33">
            <v>0</v>
          </cell>
        </row>
        <row r="34">
          <cell r="G34" t="str">
            <v>X085A376 GROSS</v>
          </cell>
          <cell r="H34" t="str">
            <v>GROSS</v>
          </cell>
          <cell r="I34">
            <v>220</v>
          </cell>
        </row>
        <row r="35">
          <cell r="G35" t="str">
            <v>X085A376 INCOME</v>
          </cell>
          <cell r="H35" t="str">
            <v>INCOME</v>
          </cell>
          <cell r="I35">
            <v>-95325</v>
          </cell>
        </row>
        <row r="36">
          <cell r="G36" t="str">
            <v>X085A671 GROSS</v>
          </cell>
          <cell r="H36" t="str">
            <v>GROSS</v>
          </cell>
          <cell r="I36">
            <v>318980</v>
          </cell>
        </row>
        <row r="37">
          <cell r="G37" t="str">
            <v>X085A671 INCOME</v>
          </cell>
          <cell r="H37" t="str">
            <v>INCOME</v>
          </cell>
          <cell r="I37">
            <v>-228915</v>
          </cell>
        </row>
        <row r="38">
          <cell r="G38" t="str">
            <v>X085A672 GROSS</v>
          </cell>
          <cell r="H38" t="str">
            <v>GROSS</v>
          </cell>
          <cell r="I38">
            <v>286227</v>
          </cell>
        </row>
        <row r="39">
          <cell r="G39" t="str">
            <v>X085A672 INCOME</v>
          </cell>
          <cell r="H39" t="str">
            <v>INCOME</v>
          </cell>
          <cell r="I39">
            <v>-14918</v>
          </cell>
        </row>
        <row r="40">
          <cell r="G40" t="str">
            <v xml:space="preserve"> </v>
          </cell>
          <cell r="H40"/>
          <cell r="I40">
            <v>3835399</v>
          </cell>
        </row>
        <row r="41">
          <cell r="G41" t="str">
            <v>X085A467 GROSS</v>
          </cell>
          <cell r="H41" t="str">
            <v>GROSS</v>
          </cell>
          <cell r="I41">
            <v>450</v>
          </cell>
        </row>
        <row r="42">
          <cell r="G42" t="str">
            <v xml:space="preserve"> </v>
          </cell>
          <cell r="H42"/>
          <cell r="I42">
            <v>450</v>
          </cell>
        </row>
      </sheetData>
      <sheetData sheetId="10">
        <row r="5">
          <cell r="G5" t="str">
            <v>X085A556 GROSS</v>
          </cell>
          <cell r="H5">
            <v>2000</v>
          </cell>
          <cell r="I5">
            <v>2000</v>
          </cell>
          <cell r="J5">
            <v>0</v>
          </cell>
          <cell r="K5">
            <v>0</v>
          </cell>
          <cell r="M5">
            <v>2000</v>
          </cell>
          <cell r="N5">
            <v>2000</v>
          </cell>
        </row>
        <row r="6">
          <cell r="G6" t="str">
            <v xml:space="preserve"> </v>
          </cell>
          <cell r="H6"/>
          <cell r="I6"/>
          <cell r="J6">
            <v>0</v>
          </cell>
          <cell r="K6">
            <v>0</v>
          </cell>
          <cell r="M6"/>
          <cell r="N6"/>
        </row>
        <row r="7">
          <cell r="G7" t="str">
            <v xml:space="preserve"> </v>
          </cell>
          <cell r="H7"/>
          <cell r="I7"/>
          <cell r="J7">
            <v>0</v>
          </cell>
          <cell r="K7">
            <v>0</v>
          </cell>
          <cell r="M7"/>
          <cell r="N7"/>
        </row>
        <row r="8">
          <cell r="G8" t="str">
            <v>X085A359 GROSS</v>
          </cell>
          <cell r="H8">
            <v>14000</v>
          </cell>
          <cell r="I8">
            <v>0</v>
          </cell>
          <cell r="J8">
            <v>14000</v>
          </cell>
          <cell r="K8">
            <v>0</v>
          </cell>
          <cell r="M8">
            <v>1210.2044899999999</v>
          </cell>
          <cell r="N8">
            <v>1665.98332</v>
          </cell>
        </row>
        <row r="9">
          <cell r="G9" t="str">
            <v>X085A359 INCOME</v>
          </cell>
          <cell r="H9">
            <v>0</v>
          </cell>
          <cell r="I9">
            <v>0</v>
          </cell>
          <cell r="J9">
            <v>0</v>
          </cell>
          <cell r="K9">
            <v>0</v>
          </cell>
          <cell r="M9">
            <v>-2.0702699999999998</v>
          </cell>
          <cell r="N9">
            <v>-2.0702699999999998</v>
          </cell>
        </row>
        <row r="10">
          <cell r="G10" t="str">
            <v>X085A786 GROSS</v>
          </cell>
          <cell r="H10">
            <v>0</v>
          </cell>
          <cell r="I10">
            <v>0</v>
          </cell>
          <cell r="J10">
            <v>0</v>
          </cell>
          <cell r="K10">
            <v>0</v>
          </cell>
          <cell r="M10">
            <v>-88.188600000000008</v>
          </cell>
          <cell r="N10">
            <v>5035.6919899999994</v>
          </cell>
        </row>
        <row r="11">
          <cell r="G11" t="str">
            <v xml:space="preserve"> </v>
          </cell>
          <cell r="H11"/>
          <cell r="I11"/>
          <cell r="J11">
            <v>0</v>
          </cell>
          <cell r="K11">
            <v>0</v>
          </cell>
          <cell r="M11"/>
          <cell r="N11"/>
        </row>
        <row r="12">
          <cell r="G12" t="str">
            <v>X085A049 GROSS</v>
          </cell>
          <cell r="H12">
            <v>2100</v>
          </cell>
          <cell r="I12">
            <v>2100</v>
          </cell>
          <cell r="J12">
            <v>0</v>
          </cell>
          <cell r="K12">
            <v>0</v>
          </cell>
          <cell r="M12">
            <v>967.05810999999994</v>
          </cell>
          <cell r="N12">
            <v>2975.6558100000002</v>
          </cell>
        </row>
        <row r="13">
          <cell r="G13" t="str">
            <v>X085A049 INCOME</v>
          </cell>
          <cell r="H13">
            <v>0</v>
          </cell>
          <cell r="I13">
            <v>0</v>
          </cell>
          <cell r="J13">
            <v>0</v>
          </cell>
          <cell r="K13">
            <v>0</v>
          </cell>
          <cell r="M13">
            <v>-294.08480000000003</v>
          </cell>
          <cell r="N13">
            <v>-147.56114000000002</v>
          </cell>
        </row>
        <row r="14">
          <cell r="G14" t="str">
            <v>X085A062 GROSS</v>
          </cell>
          <cell r="H14">
            <v>0</v>
          </cell>
          <cell r="I14">
            <v>0</v>
          </cell>
          <cell r="J14">
            <v>0</v>
          </cell>
          <cell r="K14">
            <v>0</v>
          </cell>
          <cell r="M14">
            <v>0</v>
          </cell>
          <cell r="N14">
            <v>-116.75392000000011</v>
          </cell>
        </row>
        <row r="15">
          <cell r="G15" t="str">
            <v>X085A062 INCOME</v>
          </cell>
          <cell r="H15">
            <v>0</v>
          </cell>
          <cell r="I15">
            <v>0</v>
          </cell>
          <cell r="J15">
            <v>0</v>
          </cell>
          <cell r="K15">
            <v>0</v>
          </cell>
          <cell r="M15">
            <v>-5536.5683099999997</v>
          </cell>
          <cell r="N15">
            <v>-5526.5683099999997</v>
          </cell>
        </row>
        <row r="16">
          <cell r="G16" t="str">
            <v xml:space="preserve"> </v>
          </cell>
          <cell r="H16"/>
          <cell r="I16"/>
          <cell r="J16">
            <v>0</v>
          </cell>
          <cell r="K16">
            <v>0</v>
          </cell>
          <cell r="M16"/>
          <cell r="N16"/>
        </row>
        <row r="17">
          <cell r="G17" t="str">
            <v xml:space="preserve"> </v>
          </cell>
          <cell r="H17"/>
          <cell r="I17"/>
          <cell r="J17">
            <v>0</v>
          </cell>
          <cell r="K17">
            <v>0</v>
          </cell>
          <cell r="M17"/>
          <cell r="N17"/>
        </row>
        <row r="18">
          <cell r="G18" t="str">
            <v>X085A390 GROSS</v>
          </cell>
          <cell r="H18">
            <v>0</v>
          </cell>
          <cell r="I18">
            <v>0</v>
          </cell>
          <cell r="J18">
            <v>0</v>
          </cell>
          <cell r="K18">
            <v>0</v>
          </cell>
          <cell r="M18">
            <v>4398.8118799999993</v>
          </cell>
          <cell r="N18">
            <v>4949.1136900000001</v>
          </cell>
        </row>
        <row r="19">
          <cell r="G19" t="str">
            <v xml:space="preserve"> </v>
          </cell>
          <cell r="H19"/>
          <cell r="I19"/>
          <cell r="J19">
            <v>0</v>
          </cell>
          <cell r="K19">
            <v>0</v>
          </cell>
          <cell r="M19"/>
          <cell r="N19"/>
        </row>
        <row r="20">
          <cell r="G20" t="str">
            <v>X085A395 GROSS</v>
          </cell>
          <cell r="H20">
            <v>137000</v>
          </cell>
          <cell r="I20">
            <v>125000</v>
          </cell>
          <cell r="J20">
            <v>0</v>
          </cell>
          <cell r="K20">
            <v>12000</v>
          </cell>
          <cell r="M20">
            <v>132983.33334000001</v>
          </cell>
          <cell r="N20">
            <v>121931</v>
          </cell>
        </row>
        <row r="21">
          <cell r="G21" t="str">
            <v xml:space="preserve"> </v>
          </cell>
          <cell r="H21"/>
          <cell r="I21"/>
          <cell r="J21">
            <v>0</v>
          </cell>
          <cell r="K21">
            <v>0</v>
          </cell>
          <cell r="M21"/>
          <cell r="N21"/>
        </row>
        <row r="22">
          <cell r="G22" t="str">
            <v>X085A377 GROSS</v>
          </cell>
          <cell r="H22">
            <v>26902</v>
          </cell>
          <cell r="I22">
            <v>9302</v>
          </cell>
          <cell r="J22">
            <v>0</v>
          </cell>
          <cell r="K22">
            <v>17600</v>
          </cell>
          <cell r="M22">
            <v>28088.6194</v>
          </cell>
          <cell r="N22">
            <v>26448.6194</v>
          </cell>
        </row>
        <row r="23">
          <cell r="G23" t="str">
            <v xml:space="preserve"> </v>
          </cell>
          <cell r="H23"/>
          <cell r="I23"/>
          <cell r="J23">
            <v>0</v>
          </cell>
          <cell r="K23">
            <v>0</v>
          </cell>
          <cell r="M23"/>
          <cell r="N23"/>
        </row>
        <row r="24">
          <cell r="G24" t="str">
            <v>X085A729 GROSS</v>
          </cell>
          <cell r="H24">
            <v>0</v>
          </cell>
          <cell r="I24">
            <v>0</v>
          </cell>
          <cell r="J24">
            <v>0</v>
          </cell>
          <cell r="K24">
            <v>0</v>
          </cell>
          <cell r="M24">
            <v>66.666330000000002</v>
          </cell>
          <cell r="N24">
            <v>58.333330000000004</v>
          </cell>
        </row>
        <row r="25">
          <cell r="G25" t="str">
            <v>X085A729 INCOME</v>
          </cell>
          <cell r="H25">
            <v>0</v>
          </cell>
          <cell r="I25">
            <v>0</v>
          </cell>
          <cell r="J25">
            <v>0</v>
          </cell>
          <cell r="K25">
            <v>0</v>
          </cell>
          <cell r="M25">
            <v>-1700</v>
          </cell>
          <cell r="N25">
            <v>-1700</v>
          </cell>
        </row>
        <row r="26">
          <cell r="G26" t="str">
            <v xml:space="preserve"> </v>
          </cell>
          <cell r="H26"/>
          <cell r="I26"/>
          <cell r="J26">
            <v>0</v>
          </cell>
          <cell r="K26">
            <v>0</v>
          </cell>
          <cell r="M26"/>
          <cell r="N26"/>
        </row>
        <row r="27">
          <cell r="G27" t="str">
            <v>X085A704 GROSS</v>
          </cell>
          <cell r="H27">
            <v>3000</v>
          </cell>
          <cell r="I27">
            <v>3000</v>
          </cell>
          <cell r="J27">
            <v>0</v>
          </cell>
          <cell r="K27">
            <v>0</v>
          </cell>
          <cell r="M27">
            <v>2000</v>
          </cell>
          <cell r="N27">
            <v>2000</v>
          </cell>
        </row>
        <row r="28">
          <cell r="G28" t="str">
            <v>X085A413 GROSS</v>
          </cell>
          <cell r="H28">
            <v>14000</v>
          </cell>
          <cell r="I28">
            <v>0</v>
          </cell>
          <cell r="J28">
            <v>0</v>
          </cell>
          <cell r="K28">
            <v>14000</v>
          </cell>
          <cell r="M28">
            <v>171.3</v>
          </cell>
          <cell r="N28">
            <v>160.50200000000001</v>
          </cell>
        </row>
        <row r="29">
          <cell r="G29" t="str">
            <v xml:space="preserve"> </v>
          </cell>
          <cell r="H29"/>
          <cell r="I29"/>
          <cell r="J29">
            <v>0</v>
          </cell>
          <cell r="K29">
            <v>0</v>
          </cell>
          <cell r="M29"/>
          <cell r="N29"/>
        </row>
        <row r="30">
          <cell r="G30" t="str">
            <v>X085A774 GROSS</v>
          </cell>
          <cell r="H30">
            <v>0</v>
          </cell>
          <cell r="I30">
            <v>0</v>
          </cell>
          <cell r="J30">
            <v>0</v>
          </cell>
          <cell r="K30">
            <v>0</v>
          </cell>
          <cell r="M30">
            <v>500</v>
          </cell>
          <cell r="N30">
            <v>500</v>
          </cell>
        </row>
        <row r="31">
          <cell r="G31" t="str">
            <v xml:space="preserve"> </v>
          </cell>
          <cell r="H31"/>
          <cell r="I31"/>
          <cell r="J31">
            <v>0</v>
          </cell>
          <cell r="K31">
            <v>0</v>
          </cell>
          <cell r="M31"/>
          <cell r="N31"/>
        </row>
        <row r="32">
          <cell r="G32" t="str">
            <v>X085A773 GROSS</v>
          </cell>
          <cell r="H32">
            <v>200</v>
          </cell>
          <cell r="I32">
            <v>200</v>
          </cell>
          <cell r="J32">
            <v>0</v>
          </cell>
          <cell r="K32">
            <v>0</v>
          </cell>
          <cell r="M32">
            <v>300</v>
          </cell>
          <cell r="N32">
            <v>300</v>
          </cell>
        </row>
        <row r="33">
          <cell r="G33" t="str">
            <v>X085A746 GROSS</v>
          </cell>
          <cell r="H33">
            <v>0</v>
          </cell>
          <cell r="I33">
            <v>0</v>
          </cell>
          <cell r="J33">
            <v>0</v>
          </cell>
          <cell r="K33">
            <v>0</v>
          </cell>
          <cell r="M33">
            <v>2037.5</v>
          </cell>
          <cell r="N33">
            <v>2037.5</v>
          </cell>
        </row>
        <row r="34">
          <cell r="G34" t="str">
            <v xml:space="preserve"> </v>
          </cell>
          <cell r="H34"/>
          <cell r="I34"/>
          <cell r="J34">
            <v>0</v>
          </cell>
          <cell r="K34">
            <v>0</v>
          </cell>
          <cell r="M34"/>
          <cell r="N34"/>
        </row>
        <row r="35">
          <cell r="G35" t="str">
            <v>X085A792 GROSS</v>
          </cell>
          <cell r="H35">
            <v>270</v>
          </cell>
          <cell r="I35">
            <v>0</v>
          </cell>
          <cell r="J35">
            <v>0</v>
          </cell>
          <cell r="K35">
            <v>270</v>
          </cell>
          <cell r="M35">
            <v>230</v>
          </cell>
          <cell r="N35">
            <v>330</v>
          </cell>
        </row>
        <row r="36">
          <cell r="G36" t="str">
            <v xml:space="preserve"> </v>
          </cell>
          <cell r="H36"/>
          <cell r="I36"/>
          <cell r="J36">
            <v>0</v>
          </cell>
          <cell r="K36">
            <v>0</v>
          </cell>
          <cell r="M36"/>
          <cell r="N36"/>
        </row>
        <row r="37">
          <cell r="G37" t="str">
            <v xml:space="preserve"> </v>
          </cell>
          <cell r="H37"/>
          <cell r="I37"/>
          <cell r="J37">
            <v>0</v>
          </cell>
          <cell r="K37">
            <v>0</v>
          </cell>
          <cell r="M37"/>
          <cell r="N37"/>
        </row>
        <row r="38">
          <cell r="G38" t="str">
            <v>X085A011 GROSS</v>
          </cell>
          <cell r="H38">
            <v>14200</v>
          </cell>
          <cell r="I38">
            <v>2000</v>
          </cell>
          <cell r="J38">
            <v>0</v>
          </cell>
          <cell r="K38">
            <v>12200</v>
          </cell>
          <cell r="M38">
            <v>174.53</v>
          </cell>
          <cell r="N38">
            <v>121.81554000000001</v>
          </cell>
        </row>
        <row r="39">
          <cell r="G39" t="str">
            <v xml:space="preserve"> </v>
          </cell>
          <cell r="H39"/>
          <cell r="I39"/>
          <cell r="J39">
            <v>0</v>
          </cell>
          <cell r="K39">
            <v>0</v>
          </cell>
          <cell r="M39"/>
          <cell r="N39"/>
        </row>
        <row r="40">
          <cell r="G40" t="str">
            <v xml:space="preserve"> </v>
          </cell>
          <cell r="H40"/>
          <cell r="I40"/>
          <cell r="J40">
            <v>0</v>
          </cell>
          <cell r="K40">
            <v>0</v>
          </cell>
          <cell r="M40"/>
          <cell r="N40"/>
        </row>
        <row r="41">
          <cell r="G41" t="str">
            <v>X085A599 GROSS</v>
          </cell>
          <cell r="H41">
            <v>1200</v>
          </cell>
          <cell r="I41">
            <v>0</v>
          </cell>
          <cell r="J41">
            <v>0</v>
          </cell>
          <cell r="K41">
            <v>1200</v>
          </cell>
          <cell r="M41">
            <v>713</v>
          </cell>
          <cell r="N41">
            <v>366.20800000000003</v>
          </cell>
        </row>
        <row r="42">
          <cell r="G42" t="str">
            <v xml:space="preserve"> </v>
          </cell>
          <cell r="H42"/>
          <cell r="I42"/>
          <cell r="J42">
            <v>0</v>
          </cell>
          <cell r="K42">
            <v>0</v>
          </cell>
          <cell r="M42"/>
          <cell r="N42"/>
        </row>
        <row r="43">
          <cell r="G43" t="str">
            <v>X085A316 GROSS</v>
          </cell>
          <cell r="H43">
            <v>1415</v>
          </cell>
          <cell r="I43">
            <v>1200</v>
          </cell>
          <cell r="J43">
            <v>0</v>
          </cell>
          <cell r="K43">
            <v>215</v>
          </cell>
          <cell r="M43">
            <v>1411.18237</v>
          </cell>
          <cell r="N43">
            <v>1235.9664</v>
          </cell>
        </row>
        <row r="44">
          <cell r="G44" t="str">
            <v>X085A769 GROSS</v>
          </cell>
          <cell r="H44">
            <v>3925</v>
          </cell>
          <cell r="I44">
            <v>3925</v>
          </cell>
          <cell r="J44">
            <v>0</v>
          </cell>
          <cell r="K44">
            <v>0</v>
          </cell>
          <cell r="M44">
            <v>3500</v>
          </cell>
          <cell r="N44">
            <v>0.15399999999999636</v>
          </cell>
        </row>
        <row r="45">
          <cell r="G45" t="str">
            <v>X085A662 GROSS</v>
          </cell>
          <cell r="H45">
            <v>1400</v>
          </cell>
          <cell r="I45">
            <v>0</v>
          </cell>
          <cell r="J45">
            <v>0</v>
          </cell>
          <cell r="K45">
            <v>1400</v>
          </cell>
          <cell r="M45">
            <v>1500.0002899999999</v>
          </cell>
          <cell r="N45">
            <v>331.54528999999997</v>
          </cell>
        </row>
        <row r="46">
          <cell r="G46" t="str">
            <v>X085A730 GROSS</v>
          </cell>
          <cell r="H46">
            <v>6000</v>
          </cell>
          <cell r="I46">
            <v>1615</v>
          </cell>
          <cell r="J46">
            <v>0</v>
          </cell>
          <cell r="K46">
            <v>4385</v>
          </cell>
          <cell r="M46">
            <v>15306.809139999999</v>
          </cell>
          <cell r="N46">
            <v>16748.1211</v>
          </cell>
        </row>
        <row r="47">
          <cell r="G47" t="str">
            <v>X085A730 INCOME</v>
          </cell>
          <cell r="H47">
            <v>0</v>
          </cell>
          <cell r="I47">
            <v>0</v>
          </cell>
          <cell r="J47">
            <v>0</v>
          </cell>
          <cell r="K47">
            <v>0</v>
          </cell>
          <cell r="M47">
            <v>-66.900000000000006</v>
          </cell>
          <cell r="N47">
            <v>-66.900000000000006</v>
          </cell>
        </row>
        <row r="48">
          <cell r="G48" t="str">
            <v xml:space="preserve"> </v>
          </cell>
          <cell r="H48"/>
          <cell r="I48"/>
          <cell r="J48">
            <v>0</v>
          </cell>
          <cell r="K48">
            <v>0</v>
          </cell>
          <cell r="M48"/>
          <cell r="N48"/>
        </row>
        <row r="49">
          <cell r="G49" t="str">
            <v>X085A575 GROSS</v>
          </cell>
          <cell r="H49">
            <v>12050</v>
          </cell>
          <cell r="I49">
            <v>5200</v>
          </cell>
          <cell r="J49">
            <v>0</v>
          </cell>
          <cell r="K49">
            <v>6850</v>
          </cell>
          <cell r="M49">
            <v>11100.029349999999</v>
          </cell>
          <cell r="N49">
            <v>7549.5891000000001</v>
          </cell>
        </row>
        <row r="50">
          <cell r="G50" t="str">
            <v>X085A574 GROSS</v>
          </cell>
          <cell r="H50">
            <v>8000</v>
          </cell>
          <cell r="I50">
            <v>8000</v>
          </cell>
          <cell r="J50">
            <v>0</v>
          </cell>
          <cell r="K50">
            <v>0</v>
          </cell>
          <cell r="M50">
            <v>8000</v>
          </cell>
          <cell r="N50">
            <v>7985</v>
          </cell>
        </row>
        <row r="51">
          <cell r="G51" t="str">
            <v xml:space="preserve"> </v>
          </cell>
          <cell r="H51"/>
          <cell r="I51"/>
          <cell r="J51">
            <v>0</v>
          </cell>
          <cell r="K51">
            <v>0</v>
          </cell>
          <cell r="M51"/>
          <cell r="N51"/>
        </row>
        <row r="52">
          <cell r="G52" t="str">
            <v>X085A583 GROSS</v>
          </cell>
          <cell r="H52">
            <v>0</v>
          </cell>
          <cell r="I52">
            <v>0</v>
          </cell>
          <cell r="J52">
            <v>0</v>
          </cell>
          <cell r="K52">
            <v>0</v>
          </cell>
          <cell r="M52">
            <v>1832</v>
          </cell>
          <cell r="N52">
            <v>1138</v>
          </cell>
        </row>
        <row r="53">
          <cell r="G53" t="str">
            <v xml:space="preserve"> </v>
          </cell>
          <cell r="H53"/>
          <cell r="I53"/>
          <cell r="J53">
            <v>0</v>
          </cell>
          <cell r="K53">
            <v>0</v>
          </cell>
          <cell r="M53"/>
          <cell r="N53"/>
        </row>
        <row r="54">
          <cell r="G54" t="str">
            <v xml:space="preserve"> </v>
          </cell>
          <cell r="H54"/>
          <cell r="I54"/>
          <cell r="J54">
            <v>0</v>
          </cell>
          <cell r="K54">
            <v>0</v>
          </cell>
          <cell r="M54"/>
          <cell r="N54"/>
        </row>
        <row r="55">
          <cell r="G55" t="str">
            <v>X085A356 GROSS</v>
          </cell>
          <cell r="H55">
            <v>3150</v>
          </cell>
          <cell r="I55">
            <v>3150</v>
          </cell>
          <cell r="J55">
            <v>0</v>
          </cell>
          <cell r="K55">
            <v>0</v>
          </cell>
          <cell r="M55">
            <v>4150.0000199999995</v>
          </cell>
          <cell r="N55">
            <v>840.96717000000012</v>
          </cell>
        </row>
        <row r="56">
          <cell r="G56" t="str">
            <v xml:space="preserve"> </v>
          </cell>
          <cell r="H56"/>
          <cell r="I56"/>
          <cell r="J56">
            <v>0</v>
          </cell>
          <cell r="K56">
            <v>0</v>
          </cell>
          <cell r="M56"/>
          <cell r="N56"/>
        </row>
        <row r="57">
          <cell r="G57" t="str">
            <v xml:space="preserve"> </v>
          </cell>
          <cell r="H57"/>
          <cell r="I57"/>
          <cell r="J57">
            <v>0</v>
          </cell>
          <cell r="K57">
            <v>0</v>
          </cell>
          <cell r="M57"/>
          <cell r="N57"/>
        </row>
        <row r="58">
          <cell r="G58" t="str">
            <v>X085A600 INCOME</v>
          </cell>
          <cell r="H58">
            <v>0</v>
          </cell>
          <cell r="I58">
            <v>0</v>
          </cell>
          <cell r="J58">
            <v>0</v>
          </cell>
          <cell r="K58">
            <v>0</v>
          </cell>
          <cell r="M58">
            <v>-1096.57</v>
          </cell>
          <cell r="N58">
            <v>-1096.57</v>
          </cell>
        </row>
        <row r="59">
          <cell r="G59" t="str">
            <v xml:space="preserve"> </v>
          </cell>
          <cell r="H59"/>
          <cell r="I59"/>
          <cell r="J59">
            <v>0</v>
          </cell>
          <cell r="K59">
            <v>0</v>
          </cell>
          <cell r="M59"/>
          <cell r="N59"/>
        </row>
        <row r="60">
          <cell r="G60" t="str">
            <v>X085A787 GROSS</v>
          </cell>
          <cell r="H60">
            <v>4000</v>
          </cell>
          <cell r="I60">
            <v>0</v>
          </cell>
          <cell r="J60">
            <v>0</v>
          </cell>
          <cell r="K60">
            <v>4000</v>
          </cell>
          <cell r="M60">
            <v>4000</v>
          </cell>
          <cell r="N60">
            <v>4000</v>
          </cell>
        </row>
        <row r="61">
          <cell r="G61" t="str">
            <v>X085A797 GROSS</v>
          </cell>
          <cell r="H61">
            <v>500</v>
          </cell>
          <cell r="I61">
            <v>0</v>
          </cell>
          <cell r="J61">
            <v>0</v>
          </cell>
          <cell r="K61">
            <v>500</v>
          </cell>
          <cell r="M61">
            <v>13500</v>
          </cell>
          <cell r="N61">
            <v>13500</v>
          </cell>
        </row>
        <row r="62">
          <cell r="G62" t="str">
            <v xml:space="preserve"> </v>
          </cell>
          <cell r="H62"/>
          <cell r="I62"/>
          <cell r="J62">
            <v>0</v>
          </cell>
          <cell r="K62">
            <v>0</v>
          </cell>
          <cell r="M62"/>
          <cell r="N62"/>
        </row>
        <row r="63">
          <cell r="G63" t="str">
            <v>X085A703 GROSS</v>
          </cell>
          <cell r="H63">
            <v>8800</v>
          </cell>
          <cell r="I63">
            <v>0</v>
          </cell>
          <cell r="J63">
            <v>0</v>
          </cell>
          <cell r="K63">
            <v>8800</v>
          </cell>
          <cell r="M63">
            <v>16800</v>
          </cell>
          <cell r="N63">
            <v>16800</v>
          </cell>
        </row>
        <row r="64">
          <cell r="G64" t="str">
            <v xml:space="preserve"> </v>
          </cell>
          <cell r="H64"/>
          <cell r="I64"/>
          <cell r="J64">
            <v>0</v>
          </cell>
          <cell r="K64">
            <v>0</v>
          </cell>
          <cell r="M64"/>
          <cell r="N64"/>
        </row>
        <row r="65">
          <cell r="G65" t="str">
            <v>X085A780 GROSS</v>
          </cell>
          <cell r="H65">
            <v>0</v>
          </cell>
          <cell r="I65">
            <v>0</v>
          </cell>
          <cell r="J65">
            <v>0</v>
          </cell>
          <cell r="K65">
            <v>0</v>
          </cell>
          <cell r="M65">
            <v>600</v>
          </cell>
          <cell r="N65">
            <v>600</v>
          </cell>
        </row>
        <row r="66">
          <cell r="G66" t="str">
            <v xml:space="preserve"> </v>
          </cell>
          <cell r="H66"/>
          <cell r="I66"/>
          <cell r="J66">
            <v>0</v>
          </cell>
          <cell r="K66">
            <v>0</v>
          </cell>
          <cell r="M66"/>
          <cell r="N66"/>
        </row>
        <row r="67">
          <cell r="G67" t="str">
            <v>X085A779 GROSS</v>
          </cell>
          <cell r="H67">
            <v>0</v>
          </cell>
          <cell r="I67">
            <v>0</v>
          </cell>
          <cell r="J67">
            <v>0</v>
          </cell>
          <cell r="K67">
            <v>0</v>
          </cell>
          <cell r="M67">
            <v>0</v>
          </cell>
          <cell r="N67">
            <v>0</v>
          </cell>
        </row>
        <row r="68">
          <cell r="G68" t="str">
            <v xml:space="preserve"> </v>
          </cell>
          <cell r="H68"/>
          <cell r="I68"/>
          <cell r="J68">
            <v>0</v>
          </cell>
          <cell r="K68">
            <v>0</v>
          </cell>
          <cell r="M68"/>
          <cell r="N68"/>
        </row>
        <row r="69">
          <cell r="G69" t="str">
            <v>X085A665 GROSS</v>
          </cell>
          <cell r="H69">
            <v>2250</v>
          </cell>
          <cell r="I69">
            <v>2250</v>
          </cell>
          <cell r="J69">
            <v>0</v>
          </cell>
          <cell r="K69">
            <v>0</v>
          </cell>
          <cell r="M69">
            <v>1500</v>
          </cell>
          <cell r="N69">
            <v>500</v>
          </cell>
        </row>
        <row r="70">
          <cell r="G70" t="str">
            <v>X085A584 GROSS</v>
          </cell>
          <cell r="H70">
            <v>0</v>
          </cell>
          <cell r="I70">
            <v>0</v>
          </cell>
          <cell r="J70">
            <v>0</v>
          </cell>
          <cell r="K70">
            <v>0</v>
          </cell>
          <cell r="M70">
            <v>16036</v>
          </cell>
          <cell r="N70">
            <v>16036</v>
          </cell>
        </row>
        <row r="71">
          <cell r="G71" t="str">
            <v xml:space="preserve"> </v>
          </cell>
          <cell r="H71"/>
          <cell r="I71"/>
          <cell r="J71">
            <v>0</v>
          </cell>
          <cell r="K71">
            <v>0</v>
          </cell>
          <cell r="M71"/>
          <cell r="N71"/>
        </row>
        <row r="72">
          <cell r="G72" t="str">
            <v xml:space="preserve"> </v>
          </cell>
          <cell r="H72"/>
          <cell r="I72"/>
          <cell r="J72">
            <v>0</v>
          </cell>
          <cell r="K72">
            <v>0</v>
          </cell>
          <cell r="M72"/>
          <cell r="N72"/>
        </row>
        <row r="73">
          <cell r="G73" t="str">
            <v>X085A762 GROSS</v>
          </cell>
          <cell r="H73">
            <v>14500</v>
          </cell>
          <cell r="I73">
            <v>0</v>
          </cell>
          <cell r="J73">
            <v>0</v>
          </cell>
          <cell r="K73">
            <v>14500</v>
          </cell>
          <cell r="M73">
            <v>34500</v>
          </cell>
          <cell r="N73">
            <v>15000</v>
          </cell>
        </row>
        <row r="74">
          <cell r="G74" t="str">
            <v xml:space="preserve"> </v>
          </cell>
          <cell r="H74"/>
          <cell r="I74"/>
          <cell r="J74">
            <v>0</v>
          </cell>
          <cell r="K74">
            <v>0</v>
          </cell>
          <cell r="M74"/>
          <cell r="N74"/>
        </row>
        <row r="75">
          <cell r="G75" t="str">
            <v>X085A710 GROSS</v>
          </cell>
          <cell r="H75">
            <v>0</v>
          </cell>
          <cell r="I75">
            <v>0</v>
          </cell>
          <cell r="J75">
            <v>0</v>
          </cell>
          <cell r="K75">
            <v>0</v>
          </cell>
          <cell r="M75">
            <v>-8</v>
          </cell>
          <cell r="N75">
            <v>370</v>
          </cell>
        </row>
        <row r="76">
          <cell r="G76" t="str">
            <v xml:space="preserve"> </v>
          </cell>
          <cell r="H76"/>
          <cell r="I76"/>
          <cell r="J76">
            <v>0</v>
          </cell>
          <cell r="K76">
            <v>0</v>
          </cell>
          <cell r="M76"/>
          <cell r="N76"/>
        </row>
        <row r="77">
          <cell r="G77" t="str">
            <v>X085A535 GROSS</v>
          </cell>
          <cell r="H77">
            <v>-3293</v>
          </cell>
          <cell r="I77">
            <v>0</v>
          </cell>
          <cell r="J77">
            <v>0</v>
          </cell>
          <cell r="K77">
            <v>-3293</v>
          </cell>
          <cell r="M77">
            <v>-1808</v>
          </cell>
          <cell r="N77">
            <v>-1240</v>
          </cell>
        </row>
        <row r="78">
          <cell r="G78" t="str">
            <v>X085A535 INCOME</v>
          </cell>
          <cell r="H78">
            <v>0</v>
          </cell>
          <cell r="I78">
            <v>0</v>
          </cell>
          <cell r="J78">
            <v>0</v>
          </cell>
          <cell r="K78">
            <v>0</v>
          </cell>
          <cell r="M78">
            <v>0</v>
          </cell>
          <cell r="N78">
            <v>-29</v>
          </cell>
        </row>
        <row r="79">
          <cell r="G79" t="str">
            <v>X085A536 GROSS</v>
          </cell>
          <cell r="H79">
            <v>-4450</v>
          </cell>
          <cell r="I79">
            <v>0</v>
          </cell>
          <cell r="J79">
            <v>0</v>
          </cell>
          <cell r="K79">
            <v>-4450</v>
          </cell>
          <cell r="M79">
            <v>-975</v>
          </cell>
          <cell r="N79">
            <v>-945</v>
          </cell>
        </row>
        <row r="80">
          <cell r="G80" t="str">
            <v>X085A537 GROSS</v>
          </cell>
          <cell r="H80">
            <v>-7</v>
          </cell>
          <cell r="I80">
            <v>0</v>
          </cell>
          <cell r="J80">
            <v>0</v>
          </cell>
          <cell r="K80">
            <v>-7</v>
          </cell>
          <cell r="M80">
            <v>0</v>
          </cell>
          <cell r="N80">
            <v>-255</v>
          </cell>
        </row>
        <row r="81">
          <cell r="G81" t="str">
            <v xml:space="preserve"> </v>
          </cell>
          <cell r="H81"/>
          <cell r="I81"/>
          <cell r="J81">
            <v>0</v>
          </cell>
          <cell r="K81">
            <v>0</v>
          </cell>
          <cell r="M81"/>
          <cell r="N81"/>
        </row>
        <row r="82">
          <cell r="G82" t="str">
            <v>X085A641 GROSS</v>
          </cell>
          <cell r="H82">
            <v>0</v>
          </cell>
          <cell r="I82">
            <v>0</v>
          </cell>
          <cell r="J82">
            <v>0</v>
          </cell>
          <cell r="K82">
            <v>0</v>
          </cell>
          <cell r="M82">
            <v>0</v>
          </cell>
          <cell r="N82">
            <v>0</v>
          </cell>
        </row>
        <row r="83">
          <cell r="G83" t="str">
            <v>X085A641 INCOME</v>
          </cell>
          <cell r="H83">
            <v>0</v>
          </cell>
          <cell r="I83">
            <v>0</v>
          </cell>
          <cell r="J83">
            <v>0</v>
          </cell>
          <cell r="K83">
            <v>0</v>
          </cell>
          <cell r="M83">
            <v>0</v>
          </cell>
          <cell r="N83">
            <v>0</v>
          </cell>
        </row>
        <row r="84">
          <cell r="G84" t="str">
            <v xml:space="preserve"> </v>
          </cell>
          <cell r="H84"/>
          <cell r="I84"/>
          <cell r="J84">
            <v>0</v>
          </cell>
          <cell r="K84">
            <v>0</v>
          </cell>
          <cell r="M84"/>
          <cell r="N84"/>
        </row>
        <row r="85">
          <cell r="G85" t="str">
            <v>X085A757 GROSS</v>
          </cell>
          <cell r="H85">
            <v>0</v>
          </cell>
          <cell r="I85">
            <v>0</v>
          </cell>
          <cell r="J85">
            <v>0</v>
          </cell>
          <cell r="K85">
            <v>0</v>
          </cell>
          <cell r="M85">
            <v>1199</v>
          </cell>
          <cell r="N85">
            <v>2350</v>
          </cell>
        </row>
        <row r="86">
          <cell r="G86" t="str">
            <v xml:space="preserve"> </v>
          </cell>
          <cell r="H86"/>
          <cell r="I86"/>
          <cell r="J86">
            <v>0</v>
          </cell>
          <cell r="K86">
            <v>0</v>
          </cell>
          <cell r="M86"/>
          <cell r="N86"/>
        </row>
        <row r="87">
          <cell r="G87" t="str">
            <v>X085A795 GROSS</v>
          </cell>
          <cell r="H87">
            <v>6000</v>
          </cell>
          <cell r="I87">
            <v>5400</v>
          </cell>
          <cell r="J87">
            <v>0</v>
          </cell>
          <cell r="K87">
            <v>600</v>
          </cell>
          <cell r="M87">
            <v>2772</v>
          </cell>
          <cell r="N87">
            <v>1966</v>
          </cell>
        </row>
        <row r="88">
          <cell r="G88" t="str">
            <v>X085A795 INCOME</v>
          </cell>
          <cell r="H88">
            <v>-9351</v>
          </cell>
          <cell r="I88"/>
          <cell r="J88">
            <v>0</v>
          </cell>
          <cell r="K88">
            <v>-9351</v>
          </cell>
          <cell r="M88">
            <v>-2904</v>
          </cell>
          <cell r="N88">
            <v>-2593</v>
          </cell>
        </row>
        <row r="89">
          <cell r="G89" t="str">
            <v xml:space="preserve"> </v>
          </cell>
          <cell r="H89"/>
          <cell r="I89"/>
          <cell r="J89">
            <v>0</v>
          </cell>
          <cell r="K89">
            <v>0</v>
          </cell>
          <cell r="M89"/>
          <cell r="N89"/>
        </row>
        <row r="90">
          <cell r="G90" t="str">
            <v>X085A796 GROSS</v>
          </cell>
          <cell r="H90">
            <v>800</v>
          </cell>
          <cell r="I90">
            <v>0</v>
          </cell>
          <cell r="J90">
            <v>0</v>
          </cell>
          <cell r="K90">
            <v>800</v>
          </cell>
          <cell r="M90">
            <v>600</v>
          </cell>
          <cell r="N90">
            <v>0</v>
          </cell>
        </row>
        <row r="91">
          <cell r="G91" t="str">
            <v>X085A534 GROSS</v>
          </cell>
          <cell r="H91">
            <v>26000</v>
          </cell>
          <cell r="I91">
            <v>23000</v>
          </cell>
          <cell r="J91">
            <v>0</v>
          </cell>
          <cell r="K91">
            <v>3000</v>
          </cell>
          <cell r="M91">
            <v>-28560</v>
          </cell>
          <cell r="N91">
            <v>-38448</v>
          </cell>
        </row>
        <row r="92">
          <cell r="G92" t="str">
            <v>X085A534 INCOME</v>
          </cell>
          <cell r="H92">
            <v>-33065</v>
          </cell>
          <cell r="I92">
            <v>-33065</v>
          </cell>
          <cell r="J92">
            <v>0</v>
          </cell>
          <cell r="K92">
            <v>0</v>
          </cell>
          <cell r="M92">
            <v>-9904</v>
          </cell>
          <cell r="N92">
            <v>-12231</v>
          </cell>
        </row>
        <row r="93">
          <cell r="G93" t="str">
            <v xml:space="preserve"> </v>
          </cell>
          <cell r="H93"/>
          <cell r="I93"/>
          <cell r="J93">
            <v>0</v>
          </cell>
          <cell r="K93">
            <v>0</v>
          </cell>
          <cell r="M93"/>
          <cell r="N93"/>
        </row>
        <row r="94">
          <cell r="G94" t="str">
            <v xml:space="preserve"> </v>
          </cell>
          <cell r="H94"/>
          <cell r="I94"/>
          <cell r="J94">
            <v>0</v>
          </cell>
          <cell r="K94">
            <v>0</v>
          </cell>
          <cell r="M94"/>
          <cell r="N94"/>
        </row>
        <row r="95">
          <cell r="G95" t="str">
            <v xml:space="preserve"> </v>
          </cell>
          <cell r="H95"/>
          <cell r="I95"/>
          <cell r="J95">
            <v>0</v>
          </cell>
          <cell r="K95">
            <v>0</v>
          </cell>
          <cell r="M95"/>
          <cell r="N95"/>
        </row>
        <row r="96">
          <cell r="G96" t="str">
            <v>X085A764 GROSS</v>
          </cell>
          <cell r="H96">
            <v>13050</v>
          </cell>
          <cell r="I96">
            <v>0</v>
          </cell>
          <cell r="J96">
            <v>13050</v>
          </cell>
          <cell r="K96">
            <v>0</v>
          </cell>
          <cell r="M96">
            <v>8122.98596</v>
          </cell>
          <cell r="N96">
            <v>10267.981309999999</v>
          </cell>
        </row>
        <row r="97">
          <cell r="G97" t="str">
            <v>X085A768 GROSS</v>
          </cell>
          <cell r="H97">
            <v>1950</v>
          </cell>
          <cell r="I97">
            <v>0</v>
          </cell>
          <cell r="J97">
            <v>0</v>
          </cell>
          <cell r="K97">
            <v>1950</v>
          </cell>
          <cell r="M97">
            <v>9001.1367900000005</v>
          </cell>
          <cell r="N97">
            <v>9001.1367900000005</v>
          </cell>
        </row>
        <row r="98">
          <cell r="G98" t="str">
            <v>X085A765 GROSS</v>
          </cell>
          <cell r="H98">
            <v>800</v>
          </cell>
          <cell r="I98">
            <v>800</v>
          </cell>
          <cell r="J98">
            <v>0</v>
          </cell>
          <cell r="K98">
            <v>0</v>
          </cell>
          <cell r="M98">
            <v>94.2</v>
          </cell>
          <cell r="N98">
            <v>75</v>
          </cell>
        </row>
        <row r="99">
          <cell r="G99" t="str">
            <v>X085A770 GROSS</v>
          </cell>
          <cell r="H99">
            <v>1000</v>
          </cell>
          <cell r="I99">
            <v>0</v>
          </cell>
          <cell r="J99">
            <v>1000</v>
          </cell>
          <cell r="K99">
            <v>0</v>
          </cell>
          <cell r="M99">
            <v>1000.0069999999998</v>
          </cell>
          <cell r="N99">
            <v>571.77557999999988</v>
          </cell>
        </row>
        <row r="100">
          <cell r="G100" t="str">
            <v>X085A812 GROSS</v>
          </cell>
          <cell r="H100">
            <v>4350</v>
          </cell>
          <cell r="I100">
            <v>0</v>
          </cell>
          <cell r="J100">
            <v>4350</v>
          </cell>
          <cell r="K100">
            <v>0</v>
          </cell>
          <cell r="M100">
            <v>0</v>
          </cell>
          <cell r="N100">
            <v>4123.0140000000001</v>
          </cell>
        </row>
        <row r="101">
          <cell r="G101" t="str">
            <v xml:space="preserve"> </v>
          </cell>
          <cell r="H101"/>
          <cell r="I101"/>
          <cell r="J101">
            <v>0</v>
          </cell>
          <cell r="K101">
            <v>0</v>
          </cell>
          <cell r="M101"/>
          <cell r="N101"/>
        </row>
        <row r="102">
          <cell r="G102" t="str">
            <v xml:space="preserve"> </v>
          </cell>
          <cell r="H102"/>
          <cell r="I102"/>
          <cell r="J102">
            <v>0</v>
          </cell>
          <cell r="K102">
            <v>0</v>
          </cell>
          <cell r="M102"/>
          <cell r="N102"/>
        </row>
        <row r="103">
          <cell r="G103" t="str">
            <v>X085A108 GROSS</v>
          </cell>
          <cell r="H103">
            <v>0</v>
          </cell>
          <cell r="I103">
            <v>0</v>
          </cell>
          <cell r="J103">
            <v>0</v>
          </cell>
          <cell r="K103">
            <v>0</v>
          </cell>
          <cell r="M103">
            <v>0</v>
          </cell>
          <cell r="N103">
            <v>0</v>
          </cell>
        </row>
        <row r="104">
          <cell r="G104" t="str">
            <v>X085A117 GROSS</v>
          </cell>
          <cell r="H104">
            <v>30</v>
          </cell>
          <cell r="I104">
            <v>0</v>
          </cell>
          <cell r="J104">
            <v>0</v>
          </cell>
          <cell r="K104">
            <v>30</v>
          </cell>
          <cell r="M104">
            <v>16.465109999999999</v>
          </cell>
          <cell r="N104">
            <v>17.739319999999999</v>
          </cell>
        </row>
        <row r="105">
          <cell r="G105" t="str">
            <v>X085A404 GROSS</v>
          </cell>
          <cell r="H105">
            <v>0</v>
          </cell>
          <cell r="I105">
            <v>0</v>
          </cell>
          <cell r="J105">
            <v>0</v>
          </cell>
          <cell r="K105">
            <v>0</v>
          </cell>
          <cell r="M105">
            <v>15</v>
          </cell>
          <cell r="N105">
            <v>2.16</v>
          </cell>
        </row>
        <row r="106">
          <cell r="G106" t="str">
            <v>X085A698 GROSS</v>
          </cell>
          <cell r="H106">
            <v>15000</v>
          </cell>
          <cell r="I106">
            <v>9000</v>
          </cell>
          <cell r="J106">
            <v>0</v>
          </cell>
          <cell r="K106">
            <v>6000</v>
          </cell>
          <cell r="M106">
            <v>40157.000999999997</v>
          </cell>
          <cell r="N106">
            <v>42171.470999999998</v>
          </cell>
        </row>
        <row r="107">
          <cell r="G107" t="str">
            <v>X085A793 GROSS</v>
          </cell>
          <cell r="H107">
            <v>0</v>
          </cell>
          <cell r="I107">
            <v>0</v>
          </cell>
          <cell r="J107">
            <v>0</v>
          </cell>
          <cell r="K107">
            <v>0</v>
          </cell>
          <cell r="M107">
            <v>500</v>
          </cell>
          <cell r="N107">
            <v>500</v>
          </cell>
        </row>
        <row r="108">
          <cell r="G108" t="str">
            <v>X085A120 GROSS</v>
          </cell>
          <cell r="H108">
            <v>9000</v>
          </cell>
          <cell r="I108">
            <v>420</v>
          </cell>
          <cell r="J108">
            <v>0</v>
          </cell>
          <cell r="K108">
            <v>8580</v>
          </cell>
          <cell r="M108">
            <v>18411.503979999998</v>
          </cell>
          <cell r="N108">
            <v>24075.308290000001</v>
          </cell>
        </row>
        <row r="109">
          <cell r="G109" t="str">
            <v>X085A120 INCOME</v>
          </cell>
          <cell r="H109">
            <v>0</v>
          </cell>
          <cell r="I109">
            <v>0</v>
          </cell>
          <cell r="J109">
            <v>0</v>
          </cell>
          <cell r="K109">
            <v>0</v>
          </cell>
          <cell r="M109">
            <v>-216.40082999999998</v>
          </cell>
          <cell r="N109">
            <v>-224.79482999999999</v>
          </cell>
        </row>
        <row r="110">
          <cell r="G110" t="str">
            <v>X085A713 GROSS</v>
          </cell>
          <cell r="H110">
            <v>0</v>
          </cell>
          <cell r="I110">
            <v>0</v>
          </cell>
          <cell r="J110">
            <v>0</v>
          </cell>
          <cell r="K110">
            <v>0</v>
          </cell>
          <cell r="M110">
            <v>4854.7270000000008</v>
          </cell>
          <cell r="N110">
            <v>5219.4645</v>
          </cell>
        </row>
        <row r="111">
          <cell r="G111" t="str">
            <v xml:space="preserve"> </v>
          </cell>
          <cell r="H111"/>
          <cell r="I111"/>
          <cell r="J111">
            <v>0</v>
          </cell>
          <cell r="K111">
            <v>0</v>
          </cell>
          <cell r="M111"/>
          <cell r="N111"/>
        </row>
        <row r="112">
          <cell r="G112" t="str">
            <v>X085A612 GROSS</v>
          </cell>
          <cell r="H112">
            <v>0</v>
          </cell>
          <cell r="I112">
            <v>0</v>
          </cell>
          <cell r="J112">
            <v>0</v>
          </cell>
          <cell r="K112">
            <v>0</v>
          </cell>
          <cell r="M112">
            <v>3692.0830900000005</v>
          </cell>
          <cell r="N112">
            <v>3795.0251700000008</v>
          </cell>
        </row>
        <row r="113">
          <cell r="G113" t="str">
            <v xml:space="preserve"> </v>
          </cell>
          <cell r="H113"/>
          <cell r="I113"/>
          <cell r="J113">
            <v>0</v>
          </cell>
          <cell r="K113">
            <v>0</v>
          </cell>
          <cell r="M113"/>
          <cell r="N113"/>
        </row>
        <row r="114">
          <cell r="G114" t="str">
            <v xml:space="preserve"> </v>
          </cell>
          <cell r="H114"/>
          <cell r="I114"/>
          <cell r="J114">
            <v>0</v>
          </cell>
          <cell r="K114">
            <v>0</v>
          </cell>
          <cell r="M114"/>
          <cell r="N114"/>
        </row>
        <row r="115">
          <cell r="G115" t="str">
            <v>X085A547 GROSS</v>
          </cell>
          <cell r="H115">
            <v>4310</v>
          </cell>
          <cell r="I115">
            <v>4310</v>
          </cell>
          <cell r="J115">
            <v>0</v>
          </cell>
          <cell r="K115">
            <v>0</v>
          </cell>
          <cell r="M115">
            <v>4050.9999600000001</v>
          </cell>
          <cell r="N115">
            <v>4050.1759999999999</v>
          </cell>
        </row>
        <row r="116">
          <cell r="G116" t="str">
            <v>X085A549 GROSS</v>
          </cell>
          <cell r="H116">
            <v>4500</v>
          </cell>
          <cell r="I116">
            <v>4500</v>
          </cell>
          <cell r="J116">
            <v>0</v>
          </cell>
          <cell r="K116">
            <v>0</v>
          </cell>
          <cell r="M116">
            <v>4500</v>
          </cell>
          <cell r="N116">
            <v>4164.2629999999999</v>
          </cell>
        </row>
        <row r="117">
          <cell r="G117" t="str">
            <v>X085A613 GROSS</v>
          </cell>
          <cell r="H117">
            <v>500</v>
          </cell>
          <cell r="I117">
            <v>0</v>
          </cell>
          <cell r="J117">
            <v>0</v>
          </cell>
          <cell r="K117">
            <v>500</v>
          </cell>
          <cell r="M117">
            <v>1250</v>
          </cell>
          <cell r="N117">
            <v>1250</v>
          </cell>
        </row>
        <row r="118">
          <cell r="G118" t="str">
            <v>X085A161 GROSS</v>
          </cell>
          <cell r="H118">
            <v>0</v>
          </cell>
          <cell r="I118">
            <v>0</v>
          </cell>
          <cell r="J118">
            <v>0</v>
          </cell>
          <cell r="K118">
            <v>0</v>
          </cell>
          <cell r="M118">
            <v>4100</v>
          </cell>
          <cell r="N118">
            <v>2200</v>
          </cell>
        </row>
        <row r="119">
          <cell r="G119" t="str">
            <v>X085A736 GROSS</v>
          </cell>
          <cell r="H119">
            <v>0</v>
          </cell>
          <cell r="I119">
            <v>0</v>
          </cell>
          <cell r="J119">
            <v>0</v>
          </cell>
          <cell r="K119">
            <v>0</v>
          </cell>
          <cell r="M119">
            <v>0</v>
          </cell>
          <cell r="N119">
            <v>1950</v>
          </cell>
        </row>
        <row r="120">
          <cell r="G120" t="str">
            <v xml:space="preserve"> </v>
          </cell>
          <cell r="H120"/>
          <cell r="I120"/>
          <cell r="J120">
            <v>0</v>
          </cell>
          <cell r="K120">
            <v>0</v>
          </cell>
          <cell r="M120"/>
          <cell r="N120"/>
        </row>
        <row r="121">
          <cell r="G121" t="str">
            <v>X085A541 GROSS</v>
          </cell>
          <cell r="H121">
            <v>0</v>
          </cell>
          <cell r="I121">
            <v>0</v>
          </cell>
          <cell r="J121">
            <v>0</v>
          </cell>
          <cell r="K121">
            <v>0</v>
          </cell>
          <cell r="M121">
            <v>0</v>
          </cell>
          <cell r="N121">
            <v>0</v>
          </cell>
        </row>
        <row r="122">
          <cell r="G122" t="str">
            <v xml:space="preserve"> </v>
          </cell>
          <cell r="H122"/>
          <cell r="I122"/>
          <cell r="J122">
            <v>0</v>
          </cell>
          <cell r="K122">
            <v>0</v>
          </cell>
          <cell r="M122"/>
          <cell r="N122"/>
        </row>
        <row r="123">
          <cell r="G123" t="str">
            <v xml:space="preserve"> </v>
          </cell>
          <cell r="H123"/>
          <cell r="I123"/>
          <cell r="J123">
            <v>0</v>
          </cell>
          <cell r="K123">
            <v>0</v>
          </cell>
          <cell r="M123"/>
          <cell r="N123"/>
        </row>
        <row r="124">
          <cell r="G124" t="str">
            <v>X085A489 GROSS</v>
          </cell>
          <cell r="H124">
            <v>3832</v>
          </cell>
          <cell r="I124">
            <v>3832</v>
          </cell>
          <cell r="J124">
            <v>0</v>
          </cell>
          <cell r="K124">
            <v>0</v>
          </cell>
          <cell r="M124">
            <v>3831.92</v>
          </cell>
          <cell r="N124">
            <v>3831.92</v>
          </cell>
        </row>
        <row r="125">
          <cell r="G125" t="str">
            <v xml:space="preserve"> </v>
          </cell>
          <cell r="H125"/>
          <cell r="I125"/>
          <cell r="J125">
            <v>0</v>
          </cell>
          <cell r="K125">
            <v>0</v>
          </cell>
          <cell r="M125"/>
          <cell r="N125"/>
        </row>
        <row r="126">
          <cell r="G126" t="str">
            <v>X085A403 GROSS</v>
          </cell>
          <cell r="H126">
            <v>0</v>
          </cell>
          <cell r="I126">
            <v>0</v>
          </cell>
          <cell r="J126">
            <v>0</v>
          </cell>
          <cell r="K126">
            <v>0</v>
          </cell>
          <cell r="M126">
            <v>0</v>
          </cell>
          <cell r="N126">
            <v>0</v>
          </cell>
        </row>
        <row r="127">
          <cell r="G127" t="str">
            <v xml:space="preserve"> </v>
          </cell>
          <cell r="H127"/>
          <cell r="I127"/>
          <cell r="J127">
            <v>0</v>
          </cell>
          <cell r="K127">
            <v>0</v>
          </cell>
          <cell r="M127"/>
          <cell r="N127"/>
        </row>
        <row r="128">
          <cell r="G128" t="str">
            <v>X085A464 GROSS</v>
          </cell>
          <cell r="H128">
            <v>0</v>
          </cell>
          <cell r="I128">
            <v>0</v>
          </cell>
          <cell r="J128">
            <v>0</v>
          </cell>
          <cell r="K128">
            <v>0</v>
          </cell>
          <cell r="M128">
            <v>0</v>
          </cell>
          <cell r="N128">
            <v>498.73700000000002</v>
          </cell>
        </row>
        <row r="129">
          <cell r="G129" t="str">
            <v xml:space="preserve"> </v>
          </cell>
          <cell r="H129"/>
          <cell r="I129"/>
          <cell r="J129">
            <v>0</v>
          </cell>
          <cell r="K129">
            <v>0</v>
          </cell>
          <cell r="M129"/>
          <cell r="N129"/>
        </row>
        <row r="130">
          <cell r="G130" t="str">
            <v>X085A543 GROSS</v>
          </cell>
          <cell r="H130">
            <v>78</v>
          </cell>
          <cell r="I130">
            <v>78</v>
          </cell>
          <cell r="J130">
            <v>0</v>
          </cell>
          <cell r="K130">
            <v>0</v>
          </cell>
          <cell r="M130">
            <v>154.43899999999999</v>
          </cell>
          <cell r="N130">
            <v>162.023</v>
          </cell>
        </row>
        <row r="131">
          <cell r="G131" t="str">
            <v>X085A544 GROSS</v>
          </cell>
          <cell r="H131">
            <v>0</v>
          </cell>
          <cell r="I131">
            <v>0</v>
          </cell>
          <cell r="J131">
            <v>0</v>
          </cell>
          <cell r="K131">
            <v>0</v>
          </cell>
          <cell r="M131">
            <v>0</v>
          </cell>
          <cell r="N131">
            <v>0</v>
          </cell>
        </row>
        <row r="132">
          <cell r="G132" t="str">
            <v>X085A546 GROSS</v>
          </cell>
          <cell r="H132">
            <v>0</v>
          </cell>
          <cell r="I132">
            <v>0</v>
          </cell>
          <cell r="J132">
            <v>0</v>
          </cell>
          <cell r="K132">
            <v>0</v>
          </cell>
          <cell r="M132">
            <v>41.505290000000002</v>
          </cell>
          <cell r="N132">
            <v>49.051290000000002</v>
          </cell>
        </row>
        <row r="133">
          <cell r="G133" t="str">
            <v>X085A545 GROSS</v>
          </cell>
          <cell r="H133">
            <v>0</v>
          </cell>
          <cell r="I133">
            <v>0</v>
          </cell>
          <cell r="J133">
            <v>0</v>
          </cell>
          <cell r="K133">
            <v>0</v>
          </cell>
          <cell r="M133">
            <v>0</v>
          </cell>
          <cell r="N133">
            <v>0</v>
          </cell>
        </row>
        <row r="134">
          <cell r="G134" t="str">
            <v xml:space="preserve"> </v>
          </cell>
          <cell r="H134"/>
          <cell r="I134"/>
          <cell r="J134">
            <v>0</v>
          </cell>
          <cell r="K134">
            <v>0</v>
          </cell>
          <cell r="M134"/>
          <cell r="N134"/>
        </row>
        <row r="135">
          <cell r="G135" t="str">
            <v>X085A373 GROSS</v>
          </cell>
          <cell r="H135">
            <v>146000</v>
          </cell>
          <cell r="I135">
            <v>0</v>
          </cell>
          <cell r="J135">
            <v>140000</v>
          </cell>
          <cell r="K135">
            <v>6000</v>
          </cell>
          <cell r="M135">
            <v>170317.01474999997</v>
          </cell>
          <cell r="N135">
            <v>169646.46913000001</v>
          </cell>
        </row>
        <row r="136">
          <cell r="G136" t="str">
            <v xml:space="preserve"> </v>
          </cell>
          <cell r="H136"/>
          <cell r="I136"/>
          <cell r="J136">
            <v>0</v>
          </cell>
          <cell r="K136">
            <v>0</v>
          </cell>
          <cell r="M136"/>
          <cell r="N136"/>
        </row>
        <row r="137">
          <cell r="G137" t="str">
            <v>X085A777 GROSS</v>
          </cell>
          <cell r="H137">
            <v>6000</v>
          </cell>
          <cell r="I137">
            <v>6000</v>
          </cell>
          <cell r="J137">
            <v>0</v>
          </cell>
          <cell r="K137">
            <v>0</v>
          </cell>
          <cell r="M137">
            <v>6400</v>
          </cell>
          <cell r="N137">
            <v>6000</v>
          </cell>
        </row>
        <row r="138">
          <cell r="G138" t="str">
            <v xml:space="preserve"> </v>
          </cell>
          <cell r="H138"/>
          <cell r="I138"/>
          <cell r="J138">
            <v>0</v>
          </cell>
          <cell r="K138">
            <v>0</v>
          </cell>
          <cell r="M138"/>
          <cell r="N138"/>
        </row>
        <row r="139">
          <cell r="G139" t="str">
            <v xml:space="preserve"> </v>
          </cell>
          <cell r="H139"/>
          <cell r="I139"/>
          <cell r="J139">
            <v>0</v>
          </cell>
          <cell r="K139">
            <v>0</v>
          </cell>
          <cell r="M139"/>
          <cell r="N139"/>
        </row>
        <row r="140">
          <cell r="G140" t="str">
            <v>X085A687 GROSS</v>
          </cell>
          <cell r="H140">
            <v>0</v>
          </cell>
          <cell r="I140">
            <v>0</v>
          </cell>
          <cell r="J140">
            <v>0</v>
          </cell>
          <cell r="K140">
            <v>0</v>
          </cell>
          <cell r="M140">
            <v>2304</v>
          </cell>
          <cell r="N140">
            <v>0</v>
          </cell>
        </row>
        <row r="141">
          <cell r="G141" t="str">
            <v>X085A813 GROSS</v>
          </cell>
          <cell r="H141">
            <v>0</v>
          </cell>
          <cell r="I141">
            <v>0</v>
          </cell>
          <cell r="J141">
            <v>0</v>
          </cell>
          <cell r="K141">
            <v>0</v>
          </cell>
          <cell r="M141">
            <v>0</v>
          </cell>
          <cell r="N141">
            <v>4223.9533499999998</v>
          </cell>
        </row>
        <row r="142">
          <cell r="G142" t="str">
            <v xml:space="preserve"> </v>
          </cell>
          <cell r="H142"/>
          <cell r="I142"/>
          <cell r="J142">
            <v>0</v>
          </cell>
          <cell r="K142">
            <v>0</v>
          </cell>
          <cell r="M142"/>
          <cell r="N142"/>
        </row>
        <row r="143">
          <cell r="G143" t="str">
            <v xml:space="preserve"> </v>
          </cell>
          <cell r="H143"/>
          <cell r="I143"/>
          <cell r="J143">
            <v>0</v>
          </cell>
          <cell r="K143">
            <v>0</v>
          </cell>
          <cell r="M143"/>
          <cell r="N143"/>
        </row>
        <row r="144">
          <cell r="G144" t="str">
            <v xml:space="preserve"> </v>
          </cell>
          <cell r="H144"/>
          <cell r="I144"/>
          <cell r="J144">
            <v>0</v>
          </cell>
          <cell r="K144">
            <v>0</v>
          </cell>
          <cell r="M144"/>
          <cell r="N144"/>
        </row>
        <row r="145">
          <cell r="G145" t="str">
            <v>X085A352 GROSS</v>
          </cell>
          <cell r="H145">
            <v>0</v>
          </cell>
          <cell r="I145">
            <v>0</v>
          </cell>
          <cell r="J145">
            <v>0</v>
          </cell>
          <cell r="K145">
            <v>0</v>
          </cell>
          <cell r="M145">
            <v>0.19999999999999996</v>
          </cell>
          <cell r="N145">
            <v>251.2</v>
          </cell>
        </row>
        <row r="146">
          <cell r="G146" t="str">
            <v>X085A352 INCOME</v>
          </cell>
          <cell r="H146">
            <v>0</v>
          </cell>
          <cell r="I146">
            <v>0</v>
          </cell>
          <cell r="J146">
            <v>0</v>
          </cell>
          <cell r="K146">
            <v>0</v>
          </cell>
          <cell r="M146">
            <v>0</v>
          </cell>
          <cell r="N146">
            <v>-1050</v>
          </cell>
        </row>
        <row r="147">
          <cell r="G147" t="str">
            <v xml:space="preserve"> </v>
          </cell>
          <cell r="H147"/>
          <cell r="I147"/>
          <cell r="J147">
            <v>0</v>
          </cell>
          <cell r="K147">
            <v>0</v>
          </cell>
          <cell r="M147"/>
          <cell r="N147"/>
        </row>
        <row r="148">
          <cell r="G148" t="str">
            <v xml:space="preserve"> </v>
          </cell>
          <cell r="H148"/>
          <cell r="I148"/>
          <cell r="J148">
            <v>0</v>
          </cell>
          <cell r="K148">
            <v>0</v>
          </cell>
          <cell r="M148"/>
          <cell r="N148"/>
        </row>
        <row r="149">
          <cell r="G149" t="str">
            <v>X085A652 GROSS</v>
          </cell>
          <cell r="H149">
            <v>0</v>
          </cell>
          <cell r="I149">
            <v>0</v>
          </cell>
          <cell r="J149">
            <v>0</v>
          </cell>
          <cell r="K149">
            <v>0</v>
          </cell>
          <cell r="M149">
            <v>42.859429999999996</v>
          </cell>
          <cell r="N149">
            <v>1499.5130300000001</v>
          </cell>
        </row>
        <row r="150">
          <cell r="G150" t="str">
            <v>X085A817 GROSS</v>
          </cell>
          <cell r="H150">
            <v>4000</v>
          </cell>
          <cell r="I150">
            <v>0</v>
          </cell>
          <cell r="J150">
            <v>0</v>
          </cell>
          <cell r="K150">
            <v>4000</v>
          </cell>
          <cell r="M150">
            <v>0</v>
          </cell>
          <cell r="N150">
            <v>2160.4920000000002</v>
          </cell>
        </row>
        <row r="151">
          <cell r="G151" t="str">
            <v xml:space="preserve"> </v>
          </cell>
          <cell r="H151"/>
          <cell r="I151"/>
          <cell r="J151">
            <v>0</v>
          </cell>
          <cell r="K151">
            <v>0</v>
          </cell>
          <cell r="M151"/>
          <cell r="N151"/>
        </row>
        <row r="152">
          <cell r="G152" t="str">
            <v xml:space="preserve"> </v>
          </cell>
          <cell r="H152"/>
          <cell r="I152"/>
          <cell r="J152">
            <v>0</v>
          </cell>
          <cell r="K152">
            <v>0</v>
          </cell>
          <cell r="M152"/>
          <cell r="N152"/>
        </row>
        <row r="153">
          <cell r="G153" t="str">
            <v>X085A001 GROSS</v>
          </cell>
          <cell r="H153">
            <v>2500</v>
          </cell>
          <cell r="I153">
            <v>0</v>
          </cell>
          <cell r="J153">
            <v>2500</v>
          </cell>
          <cell r="K153">
            <v>0</v>
          </cell>
          <cell r="M153">
            <v>2701.4962399999999</v>
          </cell>
          <cell r="N153">
            <v>3562.6744500000004</v>
          </cell>
        </row>
        <row r="154">
          <cell r="G154" t="str">
            <v>X085A001 INCOME</v>
          </cell>
          <cell r="H154">
            <v>0</v>
          </cell>
          <cell r="I154">
            <v>0</v>
          </cell>
          <cell r="J154">
            <v>0</v>
          </cell>
          <cell r="K154">
            <v>0</v>
          </cell>
          <cell r="M154">
            <v>-128.62721000000002</v>
          </cell>
          <cell r="N154">
            <v>-363.49057000000005</v>
          </cell>
        </row>
        <row r="155">
          <cell r="G155" t="str">
            <v xml:space="preserve"> </v>
          </cell>
          <cell r="H155"/>
          <cell r="I155"/>
          <cell r="J155">
            <v>0</v>
          </cell>
          <cell r="K155">
            <v>0</v>
          </cell>
          <cell r="M155"/>
          <cell r="N155"/>
        </row>
        <row r="156">
          <cell r="G156" t="str">
            <v>X085A018 GROSS</v>
          </cell>
          <cell r="H156">
            <v>0</v>
          </cell>
          <cell r="I156">
            <v>0</v>
          </cell>
          <cell r="J156">
            <v>0</v>
          </cell>
          <cell r="K156">
            <v>0</v>
          </cell>
          <cell r="M156">
            <v>-14757</v>
          </cell>
          <cell r="N156">
            <v>0</v>
          </cell>
        </row>
        <row r="157">
          <cell r="G157" t="str">
            <v xml:space="preserve"> </v>
          </cell>
          <cell r="H157"/>
          <cell r="I157"/>
          <cell r="J157">
            <v>0</v>
          </cell>
          <cell r="K157">
            <v>0</v>
          </cell>
          <cell r="M157"/>
          <cell r="N157"/>
        </row>
        <row r="158">
          <cell r="G158" t="str">
            <v xml:space="preserve"> </v>
          </cell>
          <cell r="H158"/>
          <cell r="I158"/>
          <cell r="J158">
            <v>0</v>
          </cell>
          <cell r="K158">
            <v>0</v>
          </cell>
          <cell r="M158"/>
          <cell r="N158"/>
        </row>
        <row r="159">
          <cell r="G159" t="str">
            <v>X085A375 GROSS</v>
          </cell>
          <cell r="H159">
            <v>4012</v>
          </cell>
          <cell r="I159">
            <v>0</v>
          </cell>
          <cell r="J159">
            <v>4012</v>
          </cell>
          <cell r="K159">
            <v>0</v>
          </cell>
          <cell r="M159">
            <v>3995.9095899999998</v>
          </cell>
          <cell r="N159">
            <v>4279.6125499999998</v>
          </cell>
        </row>
        <row r="160">
          <cell r="G160" t="str">
            <v>X085A375 INCOME</v>
          </cell>
          <cell r="H160">
            <v>0</v>
          </cell>
          <cell r="I160">
            <v>0</v>
          </cell>
          <cell r="J160">
            <v>0</v>
          </cell>
          <cell r="K160">
            <v>0</v>
          </cell>
          <cell r="M160">
            <v>328.04115000000002</v>
          </cell>
          <cell r="N160">
            <v>217.79115000000002</v>
          </cell>
        </row>
        <row r="161">
          <cell r="G161" t="str">
            <v xml:space="preserve"> </v>
          </cell>
          <cell r="H161"/>
          <cell r="I161"/>
          <cell r="J161">
            <v>0</v>
          </cell>
          <cell r="K161">
            <v>0</v>
          </cell>
          <cell r="M161"/>
          <cell r="N161"/>
        </row>
        <row r="162">
          <cell r="G162" t="str">
            <v xml:space="preserve"> </v>
          </cell>
          <cell r="H162"/>
          <cell r="I162"/>
          <cell r="J162">
            <v>0</v>
          </cell>
          <cell r="K162">
            <v>0</v>
          </cell>
          <cell r="M162"/>
          <cell r="N162"/>
        </row>
        <row r="163">
          <cell r="G163" t="str">
            <v xml:space="preserve"> </v>
          </cell>
          <cell r="H163"/>
          <cell r="I163"/>
          <cell r="J163">
            <v>0</v>
          </cell>
          <cell r="K163">
            <v>0</v>
          </cell>
          <cell r="M163"/>
          <cell r="N163"/>
        </row>
        <row r="164">
          <cell r="G164" t="str">
            <v>X085A184 GROSS</v>
          </cell>
          <cell r="H164">
            <v>60787</v>
          </cell>
          <cell r="I164">
            <v>51800</v>
          </cell>
          <cell r="J164">
            <v>0</v>
          </cell>
          <cell r="K164">
            <v>8987</v>
          </cell>
          <cell r="M164">
            <v>58472.435310000001</v>
          </cell>
          <cell r="N164">
            <v>57323.846409999998</v>
          </cell>
        </row>
        <row r="165">
          <cell r="G165" t="str">
            <v>X085A184 INCOME</v>
          </cell>
          <cell r="H165">
            <v>0</v>
          </cell>
          <cell r="I165">
            <v>0</v>
          </cell>
          <cell r="J165">
            <v>0</v>
          </cell>
          <cell r="K165">
            <v>0</v>
          </cell>
          <cell r="M165">
            <v>-68</v>
          </cell>
          <cell r="N165">
            <v>-68</v>
          </cell>
        </row>
        <row r="166">
          <cell r="G166" t="str">
            <v>X085A667 GROSS</v>
          </cell>
          <cell r="H166">
            <v>215000</v>
          </cell>
          <cell r="I166">
            <v>207100</v>
          </cell>
          <cell r="J166">
            <v>0</v>
          </cell>
          <cell r="K166">
            <v>7900</v>
          </cell>
          <cell r="M166">
            <v>193242.74600000001</v>
          </cell>
          <cell r="N166">
            <v>215054.74600000001</v>
          </cell>
        </row>
        <row r="167">
          <cell r="G167" t="str">
            <v xml:space="preserve"> </v>
          </cell>
          <cell r="H167"/>
          <cell r="I167"/>
          <cell r="J167">
            <v>0</v>
          </cell>
          <cell r="K167">
            <v>0</v>
          </cell>
          <cell r="M167"/>
          <cell r="N167"/>
        </row>
        <row r="168">
          <cell r="G168" t="str">
            <v>X085A538 GROSS</v>
          </cell>
          <cell r="H168">
            <v>418</v>
          </cell>
          <cell r="I168">
            <v>418</v>
          </cell>
          <cell r="J168">
            <v>0</v>
          </cell>
          <cell r="K168">
            <v>0</v>
          </cell>
          <cell r="M168">
            <v>988</v>
          </cell>
          <cell r="N168">
            <v>988</v>
          </cell>
        </row>
        <row r="169">
          <cell r="G169" t="str">
            <v xml:space="preserve"> </v>
          </cell>
          <cell r="H169"/>
          <cell r="I169"/>
          <cell r="J169">
            <v>0</v>
          </cell>
          <cell r="K169">
            <v>0</v>
          </cell>
          <cell r="M169"/>
          <cell r="N169"/>
        </row>
        <row r="170">
          <cell r="G170" t="str">
            <v>X085A716 GROSS</v>
          </cell>
          <cell r="H170">
            <v>820</v>
          </cell>
          <cell r="I170">
            <v>819.5</v>
          </cell>
          <cell r="J170">
            <v>0</v>
          </cell>
          <cell r="K170">
            <v>0.5</v>
          </cell>
          <cell r="M170">
            <v>859.25699999999995</v>
          </cell>
          <cell r="N170">
            <v>852.55</v>
          </cell>
        </row>
        <row r="171">
          <cell r="G171" t="str">
            <v xml:space="preserve"> </v>
          </cell>
          <cell r="H171"/>
          <cell r="I171"/>
          <cell r="J171">
            <v>0</v>
          </cell>
          <cell r="K171">
            <v>0</v>
          </cell>
          <cell r="M171"/>
          <cell r="N171"/>
        </row>
        <row r="172">
          <cell r="G172" t="str">
            <v>X085A295 GROSS</v>
          </cell>
          <cell r="H172">
            <v>2035</v>
          </cell>
          <cell r="I172">
            <v>2035</v>
          </cell>
          <cell r="J172">
            <v>0</v>
          </cell>
          <cell r="K172">
            <v>0</v>
          </cell>
          <cell r="M172">
            <v>2129.9459700000002</v>
          </cell>
          <cell r="N172">
            <v>2127.4312799999998</v>
          </cell>
        </row>
        <row r="173">
          <cell r="G173" t="str">
            <v>X085A635 GROSS</v>
          </cell>
          <cell r="H173">
            <v>70</v>
          </cell>
          <cell r="I173">
            <v>70</v>
          </cell>
          <cell r="J173">
            <v>0</v>
          </cell>
          <cell r="K173">
            <v>0</v>
          </cell>
          <cell r="M173">
            <v>0</v>
          </cell>
          <cell r="N173">
            <v>0</v>
          </cell>
        </row>
        <row r="174">
          <cell r="G174" t="str">
            <v>X085A645 GROSS</v>
          </cell>
          <cell r="H174">
            <v>0</v>
          </cell>
          <cell r="I174">
            <v>0</v>
          </cell>
          <cell r="J174">
            <v>0</v>
          </cell>
          <cell r="K174">
            <v>0</v>
          </cell>
          <cell r="M174">
            <v>3057.0318000000002</v>
          </cell>
          <cell r="N174">
            <v>2353.4843999999998</v>
          </cell>
        </row>
        <row r="175">
          <cell r="G175" t="str">
            <v>X085A790 GROSS</v>
          </cell>
          <cell r="H175">
            <v>2000</v>
          </cell>
          <cell r="I175">
            <v>0</v>
          </cell>
          <cell r="J175">
            <v>0</v>
          </cell>
          <cell r="K175">
            <v>2000</v>
          </cell>
          <cell r="M175">
            <v>3411.2750000000001</v>
          </cell>
          <cell r="N175">
            <v>1771.77</v>
          </cell>
        </row>
        <row r="176">
          <cell r="G176" t="str">
            <v>X085A791 GROSS</v>
          </cell>
          <cell r="H176">
            <v>16</v>
          </cell>
          <cell r="I176">
            <v>16</v>
          </cell>
          <cell r="J176">
            <v>0</v>
          </cell>
          <cell r="K176">
            <v>0</v>
          </cell>
          <cell r="M176">
            <v>1160</v>
          </cell>
          <cell r="N176">
            <v>348.67149999999998</v>
          </cell>
        </row>
        <row r="177">
          <cell r="G177" t="str">
            <v xml:space="preserve"> </v>
          </cell>
          <cell r="H177"/>
          <cell r="I177"/>
          <cell r="J177">
            <v>0</v>
          </cell>
          <cell r="K177">
            <v>0</v>
          </cell>
          <cell r="M177"/>
          <cell r="N177"/>
        </row>
        <row r="178">
          <cell r="G178" t="str">
            <v>X085A783 GROSS</v>
          </cell>
          <cell r="H178">
            <v>92000</v>
          </cell>
          <cell r="I178">
            <v>34000</v>
          </cell>
          <cell r="J178">
            <v>0</v>
          </cell>
          <cell r="K178">
            <v>58000</v>
          </cell>
          <cell r="M178">
            <v>44812.908859999996</v>
          </cell>
          <cell r="N178">
            <v>36962.58857</v>
          </cell>
        </row>
        <row r="179">
          <cell r="G179" t="str">
            <v xml:space="preserve"> </v>
          </cell>
          <cell r="H179"/>
          <cell r="I179"/>
          <cell r="J179">
            <v>0</v>
          </cell>
          <cell r="K179">
            <v>0</v>
          </cell>
          <cell r="M179"/>
          <cell r="N179"/>
        </row>
        <row r="180">
          <cell r="G180" t="str">
            <v xml:space="preserve"> </v>
          </cell>
          <cell r="H180"/>
          <cell r="I180"/>
          <cell r="J180">
            <v>0</v>
          </cell>
          <cell r="K180">
            <v>0</v>
          </cell>
          <cell r="M180"/>
          <cell r="N180"/>
        </row>
        <row r="181">
          <cell r="G181" t="str">
            <v>X085A189 GROSS</v>
          </cell>
          <cell r="H181">
            <v>2060</v>
          </cell>
          <cell r="I181">
            <v>2060</v>
          </cell>
          <cell r="J181">
            <v>0</v>
          </cell>
          <cell r="K181">
            <v>0</v>
          </cell>
          <cell r="M181">
            <v>2062</v>
          </cell>
          <cell r="N181">
            <v>942</v>
          </cell>
        </row>
        <row r="182">
          <cell r="G182" t="str">
            <v>X085A199 GROSS</v>
          </cell>
          <cell r="H182">
            <v>0</v>
          </cell>
          <cell r="I182">
            <v>0</v>
          </cell>
          <cell r="J182">
            <v>0</v>
          </cell>
          <cell r="K182">
            <v>0</v>
          </cell>
          <cell r="M182">
            <v>4</v>
          </cell>
          <cell r="N182">
            <v>162</v>
          </cell>
        </row>
        <row r="183">
          <cell r="G183" t="str">
            <v>X085A199 INCOME</v>
          </cell>
          <cell r="H183">
            <v>0</v>
          </cell>
          <cell r="I183">
            <v>0</v>
          </cell>
          <cell r="J183">
            <v>0</v>
          </cell>
          <cell r="K183">
            <v>0</v>
          </cell>
          <cell r="M183">
            <v>-18</v>
          </cell>
          <cell r="N183">
            <v>0</v>
          </cell>
        </row>
        <row r="184">
          <cell r="G184" t="str">
            <v>X085A487 GROSS</v>
          </cell>
          <cell r="H184">
            <v>0</v>
          </cell>
          <cell r="I184">
            <v>0</v>
          </cell>
          <cell r="J184">
            <v>0</v>
          </cell>
          <cell r="K184">
            <v>0</v>
          </cell>
          <cell r="M184">
            <v>-4</v>
          </cell>
          <cell r="N184">
            <v>66</v>
          </cell>
        </row>
        <row r="185">
          <cell r="G185" t="str">
            <v xml:space="preserve"> </v>
          </cell>
          <cell r="H185"/>
          <cell r="I185"/>
          <cell r="J185">
            <v>0</v>
          </cell>
          <cell r="K185">
            <v>0</v>
          </cell>
          <cell r="M185"/>
          <cell r="N185"/>
        </row>
        <row r="186">
          <cell r="G186" t="str">
            <v xml:space="preserve"> </v>
          </cell>
          <cell r="H186"/>
          <cell r="I186"/>
          <cell r="J186">
            <v>0</v>
          </cell>
          <cell r="K186">
            <v>0</v>
          </cell>
          <cell r="M186"/>
          <cell r="N186"/>
        </row>
        <row r="187">
          <cell r="G187" t="str">
            <v>X085A465 GROSS</v>
          </cell>
          <cell r="H187">
            <v>4350</v>
          </cell>
          <cell r="I187">
            <v>4350</v>
          </cell>
          <cell r="J187">
            <v>0</v>
          </cell>
          <cell r="K187">
            <v>0</v>
          </cell>
          <cell r="M187">
            <v>8638</v>
          </cell>
          <cell r="N187">
            <v>24298</v>
          </cell>
        </row>
        <row r="188">
          <cell r="G188" t="str">
            <v xml:space="preserve"> </v>
          </cell>
          <cell r="H188"/>
          <cell r="I188"/>
          <cell r="J188">
            <v>0</v>
          </cell>
          <cell r="K188">
            <v>0</v>
          </cell>
          <cell r="M188"/>
          <cell r="N188"/>
        </row>
        <row r="189">
          <cell r="G189" t="str">
            <v>X085A460 GROSS</v>
          </cell>
          <cell r="H189">
            <v>250</v>
          </cell>
          <cell r="I189">
            <v>0</v>
          </cell>
          <cell r="J189">
            <v>250</v>
          </cell>
          <cell r="K189">
            <v>0</v>
          </cell>
          <cell r="M189">
            <v>250</v>
          </cell>
          <cell r="N189">
            <v>250</v>
          </cell>
        </row>
        <row r="190">
          <cell r="G190" t="str">
            <v xml:space="preserve"> </v>
          </cell>
          <cell r="H190"/>
          <cell r="I190"/>
          <cell r="J190">
            <v>0</v>
          </cell>
          <cell r="K190">
            <v>0</v>
          </cell>
          <cell r="M190"/>
          <cell r="N190"/>
        </row>
        <row r="191">
          <cell r="G191" t="str">
            <v>X085A565 GROSS</v>
          </cell>
          <cell r="H191">
            <v>370</v>
          </cell>
          <cell r="I191">
            <v>370</v>
          </cell>
          <cell r="J191">
            <v>0</v>
          </cell>
          <cell r="K191">
            <v>0</v>
          </cell>
          <cell r="M191">
            <v>304</v>
          </cell>
          <cell r="N191">
            <v>304</v>
          </cell>
        </row>
        <row r="192">
          <cell r="G192" t="str">
            <v>0 0</v>
          </cell>
          <cell r="H192">
            <v>0</v>
          </cell>
          <cell r="I192">
            <v>0</v>
          </cell>
          <cell r="J192">
            <v>0</v>
          </cell>
          <cell r="K192">
            <v>0</v>
          </cell>
          <cell r="M192">
            <v>0</v>
          </cell>
          <cell r="N192"/>
        </row>
        <row r="193">
          <cell r="G193" t="str">
            <v>X085A376 GROSS</v>
          </cell>
          <cell r="H193">
            <v>150</v>
          </cell>
          <cell r="I193">
            <v>0</v>
          </cell>
          <cell r="J193">
            <v>120</v>
          </cell>
          <cell r="K193">
            <v>30</v>
          </cell>
          <cell r="M193">
            <v>147</v>
          </cell>
          <cell r="N193">
            <v>150</v>
          </cell>
        </row>
        <row r="194">
          <cell r="G194" t="str">
            <v>X085A376 INCOME</v>
          </cell>
          <cell r="H194">
            <v>0</v>
          </cell>
          <cell r="I194">
            <v>0</v>
          </cell>
          <cell r="J194">
            <v>0</v>
          </cell>
          <cell r="K194">
            <v>0</v>
          </cell>
          <cell r="M194">
            <v>-4</v>
          </cell>
          <cell r="N194">
            <v>-7</v>
          </cell>
        </row>
        <row r="195">
          <cell r="G195" t="str">
            <v>X085A671 GROSS</v>
          </cell>
          <cell r="H195">
            <v>3560</v>
          </cell>
          <cell r="I195">
            <v>0</v>
          </cell>
          <cell r="J195">
            <v>3560</v>
          </cell>
          <cell r="K195">
            <v>0</v>
          </cell>
          <cell r="M195">
            <v>3460</v>
          </cell>
          <cell r="N195">
            <v>3701</v>
          </cell>
        </row>
        <row r="196">
          <cell r="G196" t="str">
            <v>X085A671 INCOME</v>
          </cell>
          <cell r="H196">
            <v>0</v>
          </cell>
          <cell r="I196">
            <v>0</v>
          </cell>
          <cell r="J196">
            <v>0</v>
          </cell>
          <cell r="K196">
            <v>0</v>
          </cell>
          <cell r="M196">
            <v>-8</v>
          </cell>
          <cell r="N196">
            <v>-58</v>
          </cell>
        </row>
        <row r="197">
          <cell r="G197" t="str">
            <v>X085A672 GROSS</v>
          </cell>
          <cell r="H197">
            <v>4555</v>
          </cell>
          <cell r="I197">
            <v>0</v>
          </cell>
          <cell r="J197">
            <v>4555</v>
          </cell>
          <cell r="K197">
            <v>0</v>
          </cell>
          <cell r="M197">
            <v>4200</v>
          </cell>
          <cell r="N197">
            <v>2470</v>
          </cell>
        </row>
        <row r="198">
          <cell r="G198" t="str">
            <v xml:space="preserve"> </v>
          </cell>
          <cell r="H198"/>
          <cell r="I198"/>
          <cell r="J198">
            <v>0</v>
          </cell>
          <cell r="K198">
            <v>0</v>
          </cell>
          <cell r="M198"/>
          <cell r="N198"/>
        </row>
        <row r="199">
          <cell r="G199" t="str">
            <v>X085A794 GROSS</v>
          </cell>
          <cell r="H199">
            <v>14000</v>
          </cell>
          <cell r="I199">
            <v>0</v>
          </cell>
          <cell r="J199">
            <v>0</v>
          </cell>
          <cell r="K199">
            <v>14000</v>
          </cell>
          <cell r="M199">
            <v>1000</v>
          </cell>
          <cell r="N199">
            <v>1000</v>
          </cell>
        </row>
        <row r="200">
          <cell r="G200" t="str">
            <v xml:space="preserve"> </v>
          </cell>
          <cell r="H200"/>
          <cell r="I200"/>
          <cell r="J200">
            <v>0</v>
          </cell>
          <cell r="K200">
            <v>0</v>
          </cell>
          <cell r="M200"/>
          <cell r="N200"/>
        </row>
        <row r="201">
          <cell r="G201" t="str">
            <v xml:space="preserve"> </v>
          </cell>
          <cell r="H201"/>
          <cell r="I201"/>
          <cell r="J201">
            <v>0</v>
          </cell>
          <cell r="K201">
            <v>0</v>
          </cell>
          <cell r="M201"/>
          <cell r="N201"/>
        </row>
        <row r="202">
          <cell r="G202" t="str">
            <v>X085A283 GROSS</v>
          </cell>
          <cell r="H202">
            <v>900000</v>
          </cell>
          <cell r="I202">
            <v>900000</v>
          </cell>
          <cell r="J202">
            <v>0</v>
          </cell>
          <cell r="K202">
            <v>0</v>
          </cell>
          <cell r="M202">
            <v>947498.50600000005</v>
          </cell>
          <cell r="N202">
            <v>947498.49100000004</v>
          </cell>
        </row>
        <row r="203">
          <cell r="G203" t="str">
            <v xml:space="preserve"> </v>
          </cell>
          <cell r="H203"/>
          <cell r="I203"/>
          <cell r="J203">
            <v>0</v>
          </cell>
          <cell r="K203">
            <v>0</v>
          </cell>
          <cell r="M203"/>
          <cell r="N203"/>
        </row>
        <row r="204">
          <cell r="G204" t="str">
            <v>X085A553 GROSS</v>
          </cell>
          <cell r="H204">
            <v>5040</v>
          </cell>
          <cell r="I204">
            <v>5040</v>
          </cell>
          <cell r="J204">
            <v>0</v>
          </cell>
          <cell r="K204">
            <v>0</v>
          </cell>
          <cell r="M204">
            <v>10080</v>
          </cell>
          <cell r="N204">
            <v>10080.16</v>
          </cell>
        </row>
        <row r="205">
          <cell r="G205" t="str">
            <v xml:space="preserve"> </v>
          </cell>
          <cell r="H205"/>
          <cell r="I205"/>
          <cell r="J205">
            <v>0</v>
          </cell>
          <cell r="K205">
            <v>0</v>
          </cell>
          <cell r="M205"/>
          <cell r="N205"/>
        </row>
        <row r="206">
          <cell r="G206" t="str">
            <v>X085A712 GROSS</v>
          </cell>
          <cell r="H206">
            <v>11000</v>
          </cell>
          <cell r="I206">
            <v>4000</v>
          </cell>
          <cell r="J206">
            <v>0</v>
          </cell>
          <cell r="K206">
            <v>7000</v>
          </cell>
          <cell r="M206">
            <v>38000</v>
          </cell>
          <cell r="N206">
            <v>6000</v>
          </cell>
        </row>
        <row r="207">
          <cell r="G207" t="str">
            <v xml:space="preserve"> </v>
          </cell>
          <cell r="H207"/>
          <cell r="I207"/>
          <cell r="J207">
            <v>0</v>
          </cell>
          <cell r="K207">
            <v>0</v>
          </cell>
          <cell r="M207"/>
          <cell r="N207"/>
        </row>
        <row r="208">
          <cell r="G208" t="str">
            <v>X085A763 GROSS</v>
          </cell>
          <cell r="H208">
            <v>355</v>
          </cell>
          <cell r="I208">
            <v>0</v>
          </cell>
          <cell r="J208">
            <v>0</v>
          </cell>
          <cell r="K208">
            <v>355</v>
          </cell>
          <cell r="M208">
            <v>335</v>
          </cell>
          <cell r="N208">
            <v>670</v>
          </cell>
        </row>
        <row r="209">
          <cell r="G209" t="str">
            <v xml:space="preserve"> </v>
          </cell>
          <cell r="H209"/>
          <cell r="I209"/>
          <cell r="J209">
            <v>0</v>
          </cell>
          <cell r="K209">
            <v>0</v>
          </cell>
          <cell r="M209"/>
          <cell r="N209"/>
        </row>
        <row r="210">
          <cell r="G210" t="str">
            <v xml:space="preserve"> </v>
          </cell>
          <cell r="H210"/>
          <cell r="I210"/>
          <cell r="J210">
            <v>0</v>
          </cell>
          <cell r="K210">
            <v>0</v>
          </cell>
          <cell r="M210"/>
          <cell r="N210"/>
        </row>
        <row r="211">
          <cell r="G211" t="str">
            <v>X085A168 INCOME</v>
          </cell>
          <cell r="H211">
            <v>-10000</v>
          </cell>
          <cell r="I211">
            <v>0</v>
          </cell>
          <cell r="J211">
            <v>0</v>
          </cell>
          <cell r="K211">
            <v>-10000</v>
          </cell>
          <cell r="M211">
            <v>3.631999999998925E-2</v>
          </cell>
          <cell r="N211">
            <v>-9824.382770000002</v>
          </cell>
        </row>
        <row r="212">
          <cell r="G212" t="str">
            <v>X085A168 GROSS</v>
          </cell>
          <cell r="H212">
            <v>10000</v>
          </cell>
          <cell r="I212">
            <v>0</v>
          </cell>
          <cell r="J212">
            <v>0</v>
          </cell>
          <cell r="K212">
            <v>10000</v>
          </cell>
          <cell r="M212">
            <v>0</v>
          </cell>
          <cell r="N212">
            <v>0</v>
          </cell>
        </row>
        <row r="213">
          <cell r="G213"/>
          <cell r="H213"/>
          <cell r="I213">
            <v>0</v>
          </cell>
          <cell r="J213">
            <v>0</v>
          </cell>
          <cell r="K213">
            <v>0</v>
          </cell>
          <cell r="M213">
            <v>0</v>
          </cell>
          <cell r="N213">
            <v>0</v>
          </cell>
        </row>
        <row r="214">
          <cell r="G214" t="str">
            <v xml:space="preserve"> </v>
          </cell>
          <cell r="H214"/>
          <cell r="I214"/>
          <cell r="J214">
            <v>0</v>
          </cell>
          <cell r="K214">
            <v>0</v>
          </cell>
          <cell r="M214"/>
          <cell r="N214"/>
        </row>
        <row r="215">
          <cell r="G215" t="str">
            <v>X085A392 GROSS</v>
          </cell>
          <cell r="H215">
            <v>440</v>
          </cell>
          <cell r="I215">
            <v>440</v>
          </cell>
          <cell r="J215">
            <v>0</v>
          </cell>
          <cell r="K215">
            <v>0</v>
          </cell>
          <cell r="M215">
            <v>660.12</v>
          </cell>
          <cell r="N215">
            <v>346.63299999999998</v>
          </cell>
        </row>
        <row r="216">
          <cell r="G216" t="str">
            <v>X085A392 INCOME</v>
          </cell>
          <cell r="H216">
            <v>0</v>
          </cell>
          <cell r="I216">
            <v>0</v>
          </cell>
          <cell r="J216">
            <v>0</v>
          </cell>
          <cell r="K216">
            <v>0</v>
          </cell>
          <cell r="M216">
            <v>-1241.5893100000001</v>
          </cell>
          <cell r="N216">
            <v>-1999.19643</v>
          </cell>
        </row>
        <row r="217">
          <cell r="G217" t="str">
            <v xml:space="preserve"> </v>
          </cell>
          <cell r="H217"/>
          <cell r="I217"/>
          <cell r="J217">
            <v>0</v>
          </cell>
          <cell r="K217">
            <v>0</v>
          </cell>
          <cell r="M217"/>
          <cell r="N217"/>
        </row>
        <row r="218">
          <cell r="G218" t="str">
            <v>X085A293 GROSS</v>
          </cell>
          <cell r="H218">
            <v>186929</v>
          </cell>
          <cell r="I218">
            <v>186929</v>
          </cell>
          <cell r="J218">
            <v>0</v>
          </cell>
          <cell r="K218">
            <v>0</v>
          </cell>
          <cell r="M218">
            <v>192133.58100000001</v>
          </cell>
          <cell r="N218">
            <v>192133.58199999999</v>
          </cell>
        </row>
        <row r="219">
          <cell r="G219" t="str">
            <v>X085A293 INCOME</v>
          </cell>
          <cell r="H219">
            <v>0</v>
          </cell>
          <cell r="I219">
            <v>0</v>
          </cell>
          <cell r="J219">
            <v>0</v>
          </cell>
          <cell r="K219">
            <v>0</v>
          </cell>
          <cell r="M219">
            <v>-46.026800000000001</v>
          </cell>
          <cell r="N219">
            <v>-46.026800000000001</v>
          </cell>
        </row>
        <row r="220">
          <cell r="G220" t="str">
            <v xml:space="preserve"> </v>
          </cell>
          <cell r="H220"/>
          <cell r="I220"/>
          <cell r="J220">
            <v>0</v>
          </cell>
          <cell r="K220">
            <v>0</v>
          </cell>
          <cell r="M220"/>
          <cell r="N220"/>
        </row>
        <row r="221">
          <cell r="G221" t="str">
            <v>X085A308 GROSS</v>
          </cell>
          <cell r="H221">
            <v>2000</v>
          </cell>
          <cell r="I221">
            <v>0</v>
          </cell>
          <cell r="J221">
            <v>2000</v>
          </cell>
          <cell r="K221">
            <v>0</v>
          </cell>
          <cell r="M221">
            <v>1551.2187099999999</v>
          </cell>
          <cell r="N221">
            <v>1388.0317399999999</v>
          </cell>
        </row>
        <row r="222">
          <cell r="G222" t="str">
            <v>X085A531 GROSS</v>
          </cell>
          <cell r="H222">
            <v>372</v>
          </cell>
          <cell r="I222">
            <v>372</v>
          </cell>
          <cell r="J222">
            <v>0</v>
          </cell>
          <cell r="K222">
            <v>0</v>
          </cell>
          <cell r="M222">
            <v>597.70312999999999</v>
          </cell>
          <cell r="N222">
            <v>395.22133000000002</v>
          </cell>
        </row>
        <row r="223">
          <cell r="G223" t="str">
            <v xml:space="preserve"> </v>
          </cell>
          <cell r="H223"/>
          <cell r="I223"/>
          <cell r="J223">
            <v>0</v>
          </cell>
          <cell r="K223">
            <v>0</v>
          </cell>
          <cell r="M223"/>
          <cell r="N223"/>
        </row>
        <row r="224">
          <cell r="G224" t="str">
            <v>X085A234 GROSS</v>
          </cell>
          <cell r="H224">
            <v>0</v>
          </cell>
          <cell r="I224">
            <v>0</v>
          </cell>
          <cell r="J224">
            <v>0</v>
          </cell>
          <cell r="K224">
            <v>0</v>
          </cell>
          <cell r="M224">
            <v>2.8463099999999999</v>
          </cell>
          <cell r="N224">
            <v>6.6413900000000003</v>
          </cell>
        </row>
        <row r="225">
          <cell r="G225" t="str">
            <v xml:space="preserve"> </v>
          </cell>
          <cell r="H225"/>
          <cell r="I225"/>
          <cell r="J225">
            <v>0</v>
          </cell>
          <cell r="K225">
            <v>0</v>
          </cell>
          <cell r="M225"/>
          <cell r="N225"/>
        </row>
        <row r="226">
          <cell r="G226" t="str">
            <v>X085A306 GROSS</v>
          </cell>
          <cell r="H226">
            <v>750</v>
          </cell>
          <cell r="I226">
            <v>300</v>
          </cell>
          <cell r="J226">
            <v>0</v>
          </cell>
          <cell r="K226">
            <v>450</v>
          </cell>
          <cell r="M226">
            <v>-5.1320000000000005E-2</v>
          </cell>
          <cell r="N226">
            <v>-5.1320000000000005E-2</v>
          </cell>
        </row>
        <row r="227">
          <cell r="G227" t="str">
            <v xml:space="preserve"> </v>
          </cell>
          <cell r="H227"/>
          <cell r="I227"/>
          <cell r="J227">
            <v>0</v>
          </cell>
          <cell r="K227">
            <v>0</v>
          </cell>
          <cell r="M227"/>
          <cell r="N227"/>
        </row>
        <row r="228">
          <cell r="G228" t="str">
            <v>X085A666 GROSS</v>
          </cell>
          <cell r="H228">
            <v>13109</v>
          </cell>
          <cell r="I228">
            <v>13109</v>
          </cell>
          <cell r="J228">
            <v>0</v>
          </cell>
          <cell r="K228">
            <v>0</v>
          </cell>
          <cell r="M228">
            <v>6631.6720000000005</v>
          </cell>
          <cell r="N228">
            <v>10150.143</v>
          </cell>
        </row>
        <row r="229">
          <cell r="G229" t="str">
            <v xml:space="preserve"> </v>
          </cell>
          <cell r="H229"/>
          <cell r="I229"/>
          <cell r="J229">
            <v>0</v>
          </cell>
          <cell r="K229">
            <v>0</v>
          </cell>
          <cell r="M229"/>
          <cell r="N229"/>
        </row>
        <row r="230">
          <cell r="G230" t="str">
            <v>X085A186 GROSS</v>
          </cell>
          <cell r="H230">
            <v>1080</v>
          </cell>
          <cell r="I230">
            <v>1080</v>
          </cell>
          <cell r="J230">
            <v>0</v>
          </cell>
          <cell r="K230">
            <v>0</v>
          </cell>
          <cell r="M230">
            <v>933.57640000000004</v>
          </cell>
          <cell r="N230">
            <v>933.57640000000004</v>
          </cell>
        </row>
        <row r="231">
          <cell r="G231" t="str">
            <v xml:space="preserve"> </v>
          </cell>
          <cell r="H231"/>
          <cell r="I231"/>
          <cell r="J231">
            <v>0</v>
          </cell>
          <cell r="K231">
            <v>0</v>
          </cell>
          <cell r="M231"/>
          <cell r="N231"/>
        </row>
        <row r="232">
          <cell r="G232" t="str">
            <v>X085A681 GROSS</v>
          </cell>
          <cell r="H232">
            <v>190000</v>
          </cell>
          <cell r="I232">
            <v>0</v>
          </cell>
          <cell r="J232">
            <v>101000</v>
          </cell>
          <cell r="K232">
            <v>89000</v>
          </cell>
          <cell r="M232">
            <v>49960</v>
          </cell>
          <cell r="N232">
            <v>9101.7219999999998</v>
          </cell>
        </row>
        <row r="233">
          <cell r="G233" t="str">
            <v xml:space="preserve"> </v>
          </cell>
          <cell r="H233"/>
          <cell r="I233"/>
          <cell r="J233">
            <v>0</v>
          </cell>
          <cell r="K233">
            <v>0</v>
          </cell>
          <cell r="M233"/>
          <cell r="N233"/>
        </row>
        <row r="234">
          <cell r="G234" t="str">
            <v xml:space="preserve"> </v>
          </cell>
          <cell r="H234"/>
          <cell r="I234"/>
          <cell r="J234">
            <v>0</v>
          </cell>
          <cell r="K234">
            <v>0</v>
          </cell>
          <cell r="M234"/>
          <cell r="N234"/>
        </row>
        <row r="235">
          <cell r="G235" t="str">
            <v>X085A166 GROSS</v>
          </cell>
          <cell r="H235">
            <v>200</v>
          </cell>
          <cell r="I235">
            <v>100</v>
          </cell>
          <cell r="J235">
            <v>0</v>
          </cell>
          <cell r="K235">
            <v>100</v>
          </cell>
          <cell r="M235">
            <v>21.855</v>
          </cell>
          <cell r="N235">
            <v>2.4089999999999998</v>
          </cell>
        </row>
        <row r="236">
          <cell r="G236" t="str">
            <v>X085A166 INCOME</v>
          </cell>
          <cell r="H236">
            <v>0</v>
          </cell>
          <cell r="I236">
            <v>0</v>
          </cell>
          <cell r="J236">
            <v>0</v>
          </cell>
          <cell r="K236">
            <v>0</v>
          </cell>
          <cell r="M236">
            <v>-1.675</v>
          </cell>
          <cell r="N236">
            <v>0</v>
          </cell>
        </row>
        <row r="237">
          <cell r="G237" t="str">
            <v>X085A759 GROSS</v>
          </cell>
          <cell r="H237">
            <v>1550</v>
          </cell>
          <cell r="I237">
            <v>1250</v>
          </cell>
          <cell r="J237">
            <v>0</v>
          </cell>
          <cell r="K237">
            <v>300</v>
          </cell>
          <cell r="M237">
            <v>2181.5</v>
          </cell>
          <cell r="N237">
            <v>1031.5</v>
          </cell>
        </row>
        <row r="238">
          <cell r="G238" t="str">
            <v>X085A173 GROSS</v>
          </cell>
          <cell r="H238">
            <v>3692</v>
          </cell>
          <cell r="I238">
            <v>125</v>
          </cell>
          <cell r="J238">
            <v>0</v>
          </cell>
          <cell r="K238">
            <v>3567</v>
          </cell>
          <cell r="M238">
            <v>1565.9830899999999</v>
          </cell>
          <cell r="N238">
            <v>1223.3124700000001</v>
          </cell>
        </row>
        <row r="239">
          <cell r="G239" t="str">
            <v>X085A820 GROSS</v>
          </cell>
          <cell r="H239">
            <v>1000</v>
          </cell>
          <cell r="I239">
            <v>0</v>
          </cell>
          <cell r="J239">
            <v>0</v>
          </cell>
          <cell r="K239">
            <v>1000</v>
          </cell>
          <cell r="M239">
            <v>0</v>
          </cell>
          <cell r="N239">
            <v>0</v>
          </cell>
        </row>
        <row r="240">
          <cell r="G240" t="str">
            <v>X085A821 GROSS</v>
          </cell>
          <cell r="H240">
            <v>5000</v>
          </cell>
          <cell r="I240">
            <v>5000</v>
          </cell>
          <cell r="J240">
            <v>0</v>
          </cell>
          <cell r="K240">
            <v>0</v>
          </cell>
          <cell r="M240">
            <v>0</v>
          </cell>
          <cell r="N240">
            <v>0</v>
          </cell>
        </row>
        <row r="241">
          <cell r="G241" t="str">
            <v>X085A818 GROSS</v>
          </cell>
          <cell r="H241">
            <v>800</v>
          </cell>
          <cell r="I241">
            <v>0</v>
          </cell>
          <cell r="J241">
            <v>0</v>
          </cell>
          <cell r="K241">
            <v>800</v>
          </cell>
          <cell r="M241">
            <v>0</v>
          </cell>
          <cell r="N241">
            <v>0</v>
          </cell>
        </row>
        <row r="242">
          <cell r="G242"/>
          <cell r="H242"/>
        </row>
        <row r="243">
          <cell r="G243"/>
          <cell r="H243"/>
        </row>
        <row r="244">
          <cell r="G244"/>
          <cell r="H244"/>
        </row>
        <row r="245">
          <cell r="G245"/>
          <cell r="H245"/>
        </row>
      </sheetData>
      <sheetData sheetId="11"/>
      <sheetData sheetId="12">
        <row r="5">
          <cell r="G5" t="str">
            <v>UNIQUE IDENTIFIER</v>
          </cell>
          <cell r="H5" t="str">
            <v>Estimates Column</v>
          </cell>
          <cell r="I5" t="str">
            <v>Budget - current working budget for 19/20 including any reprofile requests at Supps 18/19</v>
          </cell>
        </row>
        <row r="6">
          <cell r="G6" t="str">
            <v>X085A556 GROSS</v>
          </cell>
          <cell r="H6" t="str">
            <v>GROSS</v>
          </cell>
          <cell r="I6">
            <v>66000</v>
          </cell>
        </row>
        <row r="7">
          <cell r="G7" t="str">
            <v>X085A556 INCOME</v>
          </cell>
          <cell r="H7" t="str">
            <v>INCOME</v>
          </cell>
          <cell r="I7"/>
        </row>
        <row r="8">
          <cell r="G8"/>
          <cell r="H8"/>
          <cell r="I8"/>
        </row>
        <row r="9">
          <cell r="G9"/>
          <cell r="H9"/>
          <cell r="I9"/>
        </row>
        <row r="10">
          <cell r="G10" t="str">
            <v>X085A359 GROSS</v>
          </cell>
          <cell r="H10" t="str">
            <v>GROSS</v>
          </cell>
          <cell r="I10"/>
        </row>
        <row r="11">
          <cell r="G11"/>
          <cell r="H11"/>
          <cell r="I11"/>
        </row>
        <row r="12">
          <cell r="G12" t="str">
            <v>X085A049 GROSS</v>
          </cell>
          <cell r="H12" t="str">
            <v>GROSS</v>
          </cell>
          <cell r="I12"/>
        </row>
        <row r="13">
          <cell r="G13" t="str">
            <v>X085A062 INCOME</v>
          </cell>
          <cell r="H13" t="str">
            <v>INCOME</v>
          </cell>
          <cell r="I13"/>
        </row>
        <row r="14">
          <cell r="G14"/>
          <cell r="H14"/>
          <cell r="I14"/>
        </row>
        <row r="15">
          <cell r="G15" t="str">
            <v>X085A696 GROSS</v>
          </cell>
          <cell r="H15" t="str">
            <v>GROSS</v>
          </cell>
          <cell r="I15"/>
        </row>
        <row r="16">
          <cell r="G16" t="str">
            <v>X085A696 INCOME</v>
          </cell>
          <cell r="H16" t="str">
            <v>INCOME</v>
          </cell>
          <cell r="I16"/>
        </row>
        <row r="17">
          <cell r="G17"/>
          <cell r="H17"/>
          <cell r="I17"/>
        </row>
        <row r="18">
          <cell r="G18"/>
          <cell r="H18"/>
          <cell r="I18"/>
        </row>
        <row r="19">
          <cell r="G19" t="str">
            <v>X085A390 GROSS</v>
          </cell>
          <cell r="H19" t="str">
            <v>GROSS</v>
          </cell>
          <cell r="I19"/>
        </row>
        <row r="20">
          <cell r="G20"/>
          <cell r="H20"/>
          <cell r="I20"/>
        </row>
        <row r="21">
          <cell r="G21" t="str">
            <v>X085A395 GROSS</v>
          </cell>
          <cell r="H21" t="str">
            <v>GROSS</v>
          </cell>
          <cell r="I21">
            <v>134500</v>
          </cell>
        </row>
        <row r="22">
          <cell r="G22"/>
          <cell r="H22"/>
          <cell r="I22"/>
        </row>
        <row r="23">
          <cell r="G23" t="str">
            <v>X085A594 GROSS</v>
          </cell>
          <cell r="H23" t="str">
            <v>GROSS</v>
          </cell>
          <cell r="I23">
            <v>787750</v>
          </cell>
        </row>
        <row r="24">
          <cell r="G24"/>
          <cell r="H24"/>
          <cell r="I24"/>
        </row>
        <row r="25">
          <cell r="G25" t="str">
            <v>X085A729 GROSS</v>
          </cell>
          <cell r="H25" t="str">
            <v>GROSS</v>
          </cell>
          <cell r="I25">
            <v>3947</v>
          </cell>
        </row>
        <row r="26">
          <cell r="G26"/>
          <cell r="H26"/>
          <cell r="I26"/>
        </row>
        <row r="27">
          <cell r="G27" t="str">
            <v>X085A704 GROSS</v>
          </cell>
          <cell r="H27" t="str">
            <v>GROSS</v>
          </cell>
          <cell r="I27">
            <v>5650</v>
          </cell>
        </row>
        <row r="28">
          <cell r="G28"/>
          <cell r="H28"/>
          <cell r="I28" t="str">
            <v xml:space="preserve">                                                                                                                                                                                                                                                                                                                                                                                                                                                                                                                                                                    </v>
          </cell>
        </row>
        <row r="29">
          <cell r="G29"/>
          <cell r="H29"/>
          <cell r="I29"/>
        </row>
        <row r="30">
          <cell r="G30" t="str">
            <v>X085A011 GROSS</v>
          </cell>
          <cell r="H30" t="str">
            <v>GROSS</v>
          </cell>
          <cell r="I30">
            <v>500</v>
          </cell>
        </row>
        <row r="31">
          <cell r="G31"/>
          <cell r="H31"/>
          <cell r="I31"/>
        </row>
        <row r="32">
          <cell r="G32"/>
          <cell r="H32"/>
          <cell r="I32"/>
        </row>
        <row r="33">
          <cell r="G33" t="str">
            <v>X085A730 GROSS</v>
          </cell>
          <cell r="H33" t="str">
            <v>GROSS</v>
          </cell>
          <cell r="I33"/>
        </row>
        <row r="34">
          <cell r="G34"/>
          <cell r="H34"/>
          <cell r="I34"/>
        </row>
        <row r="35">
          <cell r="G35"/>
          <cell r="H35"/>
          <cell r="I35"/>
        </row>
        <row r="36">
          <cell r="G36" t="str">
            <v>X085A356 GROSS</v>
          </cell>
          <cell r="H36" t="str">
            <v>GROSS</v>
          </cell>
          <cell r="I36"/>
        </row>
        <row r="37">
          <cell r="G37"/>
          <cell r="H37"/>
          <cell r="I37"/>
        </row>
        <row r="38">
          <cell r="G38"/>
          <cell r="H38"/>
          <cell r="I38"/>
        </row>
        <row r="39">
          <cell r="G39" t="str">
            <v>X085A743 GROSS</v>
          </cell>
          <cell r="H39" t="str">
            <v>GROSS</v>
          </cell>
          <cell r="I39"/>
        </row>
        <row r="40">
          <cell r="G40"/>
          <cell r="H40"/>
          <cell r="I40"/>
        </row>
        <row r="41">
          <cell r="G41" t="str">
            <v>X085A689 GROSS</v>
          </cell>
          <cell r="H41" t="str">
            <v>GROSS</v>
          </cell>
          <cell r="I41">
            <v>15000</v>
          </cell>
        </row>
        <row r="42">
          <cell r="G42"/>
          <cell r="H42"/>
          <cell r="I42"/>
        </row>
        <row r="43">
          <cell r="G43" t="str">
            <v>X085A797 GROSS</v>
          </cell>
          <cell r="H43" t="str">
            <v>GROSS</v>
          </cell>
          <cell r="I43">
            <v>30000</v>
          </cell>
        </row>
        <row r="44">
          <cell r="G44" t="str">
            <v>X085A798 GROSS</v>
          </cell>
          <cell r="H44" t="str">
            <v>GROSS</v>
          </cell>
          <cell r="I44">
            <v>25000</v>
          </cell>
        </row>
        <row r="45">
          <cell r="G45" t="str">
            <v>X085A799 GROSS</v>
          </cell>
          <cell r="H45" t="str">
            <v>GROSS</v>
          </cell>
          <cell r="I45">
            <v>70000</v>
          </cell>
        </row>
        <row r="46">
          <cell r="G46"/>
          <cell r="H46"/>
          <cell r="I46"/>
        </row>
        <row r="47">
          <cell r="G47" t="str">
            <v>X085A685 GROSS</v>
          </cell>
          <cell r="H47" t="str">
            <v>GROSS</v>
          </cell>
          <cell r="I47">
            <v>7000</v>
          </cell>
        </row>
        <row r="48">
          <cell r="G48"/>
          <cell r="H48"/>
          <cell r="I48"/>
        </row>
        <row r="49">
          <cell r="G49" t="str">
            <v>X085A742 GROSS</v>
          </cell>
          <cell r="H49" t="str">
            <v>GROSS</v>
          </cell>
          <cell r="I49">
            <v>20000</v>
          </cell>
        </row>
        <row r="50">
          <cell r="G50"/>
          <cell r="H50"/>
          <cell r="I50"/>
        </row>
        <row r="51">
          <cell r="G51" t="str">
            <v>X085A780 GROSS</v>
          </cell>
          <cell r="H51" t="str">
            <v>GROSS</v>
          </cell>
          <cell r="I51">
            <v>67000</v>
          </cell>
        </row>
        <row r="52">
          <cell r="G52"/>
          <cell r="H52"/>
          <cell r="I52"/>
        </row>
        <row r="53">
          <cell r="G53" t="str">
            <v>X085A779 GROSS</v>
          </cell>
          <cell r="H53" t="str">
            <v>GROSS</v>
          </cell>
          <cell r="I53">
            <v>60000</v>
          </cell>
        </row>
        <row r="54">
          <cell r="G54"/>
          <cell r="H54"/>
          <cell r="I54"/>
        </row>
        <row r="55">
          <cell r="G55" t="str">
            <v>X085A584 GROSS</v>
          </cell>
          <cell r="H55" t="str">
            <v>GROSS</v>
          </cell>
          <cell r="I55">
            <v>20000</v>
          </cell>
        </row>
        <row r="56">
          <cell r="G56"/>
          <cell r="H56"/>
          <cell r="I56"/>
        </row>
        <row r="57">
          <cell r="G57"/>
          <cell r="H57"/>
          <cell r="I57"/>
        </row>
        <row r="58">
          <cell r="G58" t="str">
            <v>X085A762 GROSS</v>
          </cell>
          <cell r="H58" t="str">
            <v>GROSS</v>
          </cell>
          <cell r="I58">
            <v>156000</v>
          </cell>
        </row>
        <row r="59">
          <cell r="G59"/>
          <cell r="H59"/>
          <cell r="I59"/>
        </row>
        <row r="60">
          <cell r="G60" t="str">
            <v>X085A535 GROSS</v>
          </cell>
          <cell r="H60" t="str">
            <v>GROSS</v>
          </cell>
          <cell r="I60">
            <v>5769</v>
          </cell>
        </row>
        <row r="61">
          <cell r="G61" t="str">
            <v>X085A535 INCOME</v>
          </cell>
          <cell r="H61" t="str">
            <v>INCOME</v>
          </cell>
          <cell r="I61"/>
        </row>
        <row r="62">
          <cell r="G62" t="str">
            <v>X085A536 GROSS</v>
          </cell>
          <cell r="H62" t="str">
            <v>GROSS</v>
          </cell>
          <cell r="I62">
            <v>6256</v>
          </cell>
        </row>
        <row r="63">
          <cell r="G63" t="str">
            <v>X085A536 INCOME</v>
          </cell>
          <cell r="H63" t="str">
            <v>INCOME</v>
          </cell>
          <cell r="I63">
            <v>-18081</v>
          </cell>
        </row>
        <row r="64">
          <cell r="G64" t="str">
            <v>X085A537 GROSS</v>
          </cell>
          <cell r="H64" t="str">
            <v>GROSS</v>
          </cell>
          <cell r="I64">
            <v>8285</v>
          </cell>
        </row>
        <row r="65">
          <cell r="G65" t="str">
            <v>X085A707 GROSS</v>
          </cell>
          <cell r="H65" t="str">
            <v>GROSS</v>
          </cell>
          <cell r="I65">
            <v>5200</v>
          </cell>
        </row>
        <row r="66">
          <cell r="G66" t="str">
            <v>X085A673 GROSS</v>
          </cell>
          <cell r="H66" t="str">
            <v>GROSS</v>
          </cell>
          <cell r="I66">
            <v>90000</v>
          </cell>
        </row>
        <row r="67">
          <cell r="G67" t="str">
            <v>X085A673 INCOME</v>
          </cell>
          <cell r="H67" t="str">
            <v>INCOME</v>
          </cell>
          <cell r="I67">
            <v>-106699</v>
          </cell>
        </row>
        <row r="68">
          <cell r="G68"/>
          <cell r="H68"/>
          <cell r="I68"/>
        </row>
        <row r="69">
          <cell r="G69" t="str">
            <v>X085A641 GROSS</v>
          </cell>
          <cell r="H69" t="str">
            <v>GROSS</v>
          </cell>
          <cell r="I69"/>
        </row>
        <row r="70">
          <cell r="G70" t="str">
            <v>X085A641 INCOME</v>
          </cell>
          <cell r="H70" t="str">
            <v>INCOME</v>
          </cell>
          <cell r="I70"/>
        </row>
        <row r="71">
          <cell r="G71"/>
          <cell r="H71"/>
          <cell r="I71"/>
        </row>
        <row r="72">
          <cell r="G72" t="str">
            <v>X085A757 GROSS</v>
          </cell>
          <cell r="H72" t="str">
            <v>GROSS</v>
          </cell>
          <cell r="I72">
            <v>100000</v>
          </cell>
        </row>
        <row r="73">
          <cell r="G73"/>
          <cell r="H73"/>
          <cell r="I73"/>
        </row>
        <row r="74">
          <cell r="G74" t="str">
            <v>X085A795 GROSS</v>
          </cell>
          <cell r="H74" t="str">
            <v>GROSS</v>
          </cell>
          <cell r="I74">
            <v>240224</v>
          </cell>
        </row>
        <row r="75">
          <cell r="G75" t="str">
            <v>X085A795 INCOME</v>
          </cell>
          <cell r="H75" t="str">
            <v>INCOME</v>
          </cell>
          <cell r="I75">
            <v>-21705</v>
          </cell>
        </row>
        <row r="76">
          <cell r="G76"/>
          <cell r="H76"/>
          <cell r="I76"/>
        </row>
        <row r="77">
          <cell r="G77" t="str">
            <v>X085A534 GROSS</v>
          </cell>
          <cell r="H77" t="str">
            <v>GROSS</v>
          </cell>
          <cell r="I77">
            <v>223181</v>
          </cell>
        </row>
        <row r="78">
          <cell r="G78" t="str">
            <v>X085A534 INCOME</v>
          </cell>
          <cell r="H78" t="str">
            <v>INCOME</v>
          </cell>
          <cell r="I78">
            <v>-218868</v>
          </cell>
        </row>
        <row r="79">
          <cell r="G79"/>
          <cell r="H79"/>
          <cell r="I79"/>
        </row>
        <row r="80">
          <cell r="G80"/>
          <cell r="H80"/>
          <cell r="I80"/>
        </row>
        <row r="81">
          <cell r="G81" t="str">
            <v>X085A514 GROSS</v>
          </cell>
          <cell r="H81" t="str">
            <v>GROSS</v>
          </cell>
          <cell r="I81">
            <v>200</v>
          </cell>
        </row>
        <row r="82">
          <cell r="G82"/>
          <cell r="H82"/>
          <cell r="I82"/>
        </row>
        <row r="83">
          <cell r="G83" t="str">
            <v>X085A508 GROSS</v>
          </cell>
          <cell r="H83" t="str">
            <v>GROSS</v>
          </cell>
          <cell r="I83">
            <v>95</v>
          </cell>
        </row>
        <row r="84">
          <cell r="G84"/>
          <cell r="H84"/>
          <cell r="I84"/>
        </row>
        <row r="85">
          <cell r="G85"/>
          <cell r="H85"/>
          <cell r="I85"/>
        </row>
        <row r="86">
          <cell r="G86" t="str">
            <v>X085A750 GROSS</v>
          </cell>
          <cell r="H86" t="str">
            <v>GROSS</v>
          </cell>
          <cell r="I86"/>
        </row>
        <row r="87">
          <cell r="G87"/>
          <cell r="H87"/>
          <cell r="I87"/>
        </row>
        <row r="88">
          <cell r="G88" t="str">
            <v>X085A768 GROSS</v>
          </cell>
          <cell r="H88" t="str">
            <v>GROSS</v>
          </cell>
          <cell r="I88">
            <v>5000</v>
          </cell>
        </row>
        <row r="89">
          <cell r="G89" t="str">
            <v>X085A812 GROSS</v>
          </cell>
          <cell r="H89" t="str">
            <v>GROSS</v>
          </cell>
          <cell r="I89">
            <v>28000</v>
          </cell>
        </row>
        <row r="90">
          <cell r="G90"/>
          <cell r="H90"/>
          <cell r="I90"/>
        </row>
        <row r="91">
          <cell r="G91"/>
          <cell r="H91"/>
          <cell r="I91"/>
        </row>
        <row r="92">
          <cell r="G92" t="str">
            <v>X085A612 GROSS</v>
          </cell>
          <cell r="H92" t="str">
            <v>GROSS</v>
          </cell>
          <cell r="I92"/>
        </row>
        <row r="93">
          <cell r="G93"/>
          <cell r="H93"/>
          <cell r="I93"/>
        </row>
        <row r="94">
          <cell r="G94"/>
          <cell r="H94"/>
          <cell r="I94"/>
        </row>
        <row r="95">
          <cell r="G95" t="str">
            <v>X085A373 GROSS</v>
          </cell>
          <cell r="H95" t="str">
            <v>GROSS</v>
          </cell>
          <cell r="I95"/>
        </row>
        <row r="96">
          <cell r="G96"/>
          <cell r="H96"/>
          <cell r="I96"/>
        </row>
        <row r="97">
          <cell r="G97"/>
          <cell r="H97"/>
          <cell r="I97"/>
        </row>
        <row r="98">
          <cell r="G98" t="str">
            <v>X085A352 GROSS</v>
          </cell>
          <cell r="H98" t="str">
            <v>GROSS</v>
          </cell>
          <cell r="I98">
            <v>5805</v>
          </cell>
        </row>
        <row r="99">
          <cell r="G99" t="str">
            <v>X085A352 INCOME</v>
          </cell>
          <cell r="H99" t="str">
            <v>INCOME</v>
          </cell>
          <cell r="I99"/>
        </row>
        <row r="100">
          <cell r="G100"/>
          <cell r="H100"/>
          <cell r="I100"/>
        </row>
        <row r="101">
          <cell r="G101"/>
          <cell r="H101"/>
          <cell r="I101"/>
        </row>
        <row r="102">
          <cell r="G102" t="str">
            <v>X085A001 GROSS</v>
          </cell>
          <cell r="H102" t="str">
            <v>GROSS</v>
          </cell>
          <cell r="I102">
            <v>14000</v>
          </cell>
        </row>
        <row r="103">
          <cell r="G103" t="str">
            <v>X085A001 INCOME</v>
          </cell>
          <cell r="H103" t="str">
            <v>INCOME</v>
          </cell>
          <cell r="I103"/>
        </row>
        <row r="104">
          <cell r="G104"/>
          <cell r="H104"/>
          <cell r="I104"/>
        </row>
        <row r="105">
          <cell r="G105" t="str">
            <v>X085A018 GROSS</v>
          </cell>
          <cell r="H105" t="str">
            <v>GROSS</v>
          </cell>
          <cell r="I105"/>
        </row>
        <row r="106">
          <cell r="G106"/>
          <cell r="H106"/>
          <cell r="I106"/>
        </row>
        <row r="107">
          <cell r="G107"/>
          <cell r="H107"/>
          <cell r="I107"/>
        </row>
        <row r="108">
          <cell r="G108" t="str">
            <v>X085A718 GROSS</v>
          </cell>
          <cell r="H108" t="str">
            <v>GROSS</v>
          </cell>
          <cell r="I108">
            <v>167000</v>
          </cell>
        </row>
        <row r="109">
          <cell r="G109"/>
          <cell r="H109"/>
          <cell r="I109"/>
        </row>
        <row r="110">
          <cell r="G110" t="str">
            <v>X085A437 GROSS</v>
          </cell>
          <cell r="H110" t="str">
            <v>GROSS</v>
          </cell>
          <cell r="I110">
            <v>400</v>
          </cell>
        </row>
        <row r="111">
          <cell r="G111"/>
          <cell r="H111"/>
          <cell r="I111"/>
        </row>
        <row r="112">
          <cell r="G112"/>
          <cell r="H112"/>
          <cell r="I112"/>
        </row>
        <row r="113">
          <cell r="G113" t="str">
            <v>X085A275 GROSS</v>
          </cell>
          <cell r="H113" t="str">
            <v>GROSS</v>
          </cell>
          <cell r="I113">
            <v>10</v>
          </cell>
        </row>
        <row r="114">
          <cell r="G114"/>
          <cell r="H114"/>
          <cell r="I114"/>
        </row>
        <row r="115">
          <cell r="G115"/>
          <cell r="H115"/>
          <cell r="I115"/>
        </row>
        <row r="116">
          <cell r="G116" t="str">
            <v>X085A172 GROSS</v>
          </cell>
          <cell r="H116" t="str">
            <v>GROSS</v>
          </cell>
          <cell r="I116"/>
        </row>
        <row r="117">
          <cell r="G117" t="str">
            <v>X085A172 INCOME</v>
          </cell>
          <cell r="H117" t="str">
            <v>INCOME</v>
          </cell>
          <cell r="I117"/>
        </row>
        <row r="118">
          <cell r="G118"/>
          <cell r="H118"/>
          <cell r="I118"/>
        </row>
        <row r="119">
          <cell r="G119" t="str">
            <v>X085A168 INCOME</v>
          </cell>
          <cell r="H119" t="str">
            <v>INCOME</v>
          </cell>
          <cell r="I119">
            <v>-90000</v>
          </cell>
        </row>
        <row r="120">
          <cell r="G120" t="str">
            <v>X085A168 GROSS</v>
          </cell>
          <cell r="H120" t="str">
            <v>GROSS</v>
          </cell>
          <cell r="I120">
            <v>90000</v>
          </cell>
        </row>
        <row r="121">
          <cell r="G121" t="str">
            <v xml:space="preserve">X085A168 </v>
          </cell>
          <cell r="H121"/>
          <cell r="I121"/>
        </row>
        <row r="122">
          <cell r="G122"/>
          <cell r="H122"/>
          <cell r="I122"/>
        </row>
        <row r="123">
          <cell r="G123" t="str">
            <v>X085A392 GROSS</v>
          </cell>
          <cell r="H123" t="str">
            <v>GROSS</v>
          </cell>
          <cell r="I123">
            <v>1254000</v>
          </cell>
        </row>
        <row r="124">
          <cell r="G124"/>
          <cell r="H124"/>
          <cell r="I124"/>
        </row>
        <row r="125">
          <cell r="G125" t="str">
            <v>X085A801 GROSS</v>
          </cell>
          <cell r="H125" t="str">
            <v>GROSS</v>
          </cell>
          <cell r="I125">
            <v>89000</v>
          </cell>
        </row>
        <row r="126">
          <cell r="G126" t="str">
            <v>X085A801 INCOME</v>
          </cell>
          <cell r="H126" t="str">
            <v>INCOME</v>
          </cell>
          <cell r="I126"/>
        </row>
        <row r="127">
          <cell r="G127"/>
          <cell r="H127"/>
          <cell r="I127"/>
        </row>
        <row r="128">
          <cell r="G128" t="str">
            <v>X085A666 GROSS</v>
          </cell>
          <cell r="H128" t="str">
            <v>GROSS</v>
          </cell>
          <cell r="I128">
            <v>100</v>
          </cell>
        </row>
        <row r="129">
          <cell r="G129"/>
          <cell r="H129"/>
          <cell r="I129"/>
        </row>
        <row r="130">
          <cell r="G130"/>
          <cell r="H130"/>
          <cell r="I130"/>
        </row>
        <row r="131">
          <cell r="G131" t="str">
            <v>X085A490 GROSS</v>
          </cell>
          <cell r="H131" t="str">
            <v>GROSS</v>
          </cell>
          <cell r="I131">
            <v>80</v>
          </cell>
        </row>
        <row r="132">
          <cell r="G132"/>
          <cell r="H132"/>
          <cell r="I132"/>
        </row>
        <row r="133">
          <cell r="G133"/>
          <cell r="H133"/>
          <cell r="I133"/>
        </row>
        <row r="134">
          <cell r="G134" t="str">
            <v>X085A428 GROSS</v>
          </cell>
          <cell r="H134" t="str">
            <v>GROSS</v>
          </cell>
          <cell r="I134">
            <v>41156</v>
          </cell>
        </row>
        <row r="135">
          <cell r="G135"/>
          <cell r="H135"/>
          <cell r="I135"/>
        </row>
        <row r="136">
          <cell r="G136" t="str">
            <v>X085A248 INCOME</v>
          </cell>
          <cell r="H136" t="str">
            <v>INCOME</v>
          </cell>
          <cell r="I136">
            <v>0</v>
          </cell>
        </row>
        <row r="137">
          <cell r="G137"/>
          <cell r="H137"/>
          <cell r="I137"/>
        </row>
        <row r="138">
          <cell r="G138" t="str">
            <v>X085A460 GROSS</v>
          </cell>
          <cell r="H138" t="str">
            <v>GROSS</v>
          </cell>
          <cell r="I138">
            <v>5283</v>
          </cell>
        </row>
        <row r="139">
          <cell r="G139"/>
          <cell r="H139"/>
          <cell r="I139"/>
        </row>
        <row r="140">
          <cell r="G140" t="str">
            <v>X085A565 GROSS</v>
          </cell>
          <cell r="H140" t="str">
            <v>GROSS</v>
          </cell>
          <cell r="I140">
            <v>1218</v>
          </cell>
        </row>
        <row r="141">
          <cell r="G141"/>
          <cell r="H141"/>
          <cell r="I141"/>
        </row>
        <row r="142">
          <cell r="G142" t="str">
            <v>X085A376 GROSS</v>
          </cell>
          <cell r="H142" t="str">
            <v>GROSS</v>
          </cell>
          <cell r="I142">
            <v>3775</v>
          </cell>
        </row>
        <row r="143">
          <cell r="G143" t="str">
            <v>X085A671 GROSS</v>
          </cell>
          <cell r="H143" t="str">
            <v>GROSS</v>
          </cell>
          <cell r="I143">
            <v>28554</v>
          </cell>
        </row>
        <row r="144">
          <cell r="G144" t="str">
            <v>X085A672 GROSS</v>
          </cell>
          <cell r="H144" t="str">
            <v>GROSS</v>
          </cell>
          <cell r="I144">
            <v>39363</v>
          </cell>
        </row>
        <row r="145">
          <cell r="G145"/>
          <cell r="H145"/>
          <cell r="I145"/>
        </row>
        <row r="146">
          <cell r="G146" t="str">
            <v>X085A794 GROSS</v>
          </cell>
          <cell r="H146" t="str">
            <v>GROSS</v>
          </cell>
          <cell r="I146">
            <v>42400</v>
          </cell>
        </row>
        <row r="147">
          <cell r="G147"/>
          <cell r="H147"/>
          <cell r="I147"/>
        </row>
        <row r="148">
          <cell r="G148"/>
          <cell r="H148"/>
          <cell r="I148"/>
        </row>
        <row r="149">
          <cell r="G149" t="str">
            <v>X085A184 GROSS</v>
          </cell>
          <cell r="H149" t="str">
            <v>GROSS</v>
          </cell>
          <cell r="I149"/>
        </row>
        <row r="150">
          <cell r="G150" t="str">
            <v>X085A667 GROSS</v>
          </cell>
          <cell r="H150" t="str">
            <v>GROSS</v>
          </cell>
          <cell r="I150"/>
        </row>
        <row r="151">
          <cell r="G151" t="str">
            <v>X085A744 GROSS</v>
          </cell>
          <cell r="H151" t="str">
            <v>GROSS</v>
          </cell>
          <cell r="I151">
            <v>24000</v>
          </cell>
        </row>
        <row r="152">
          <cell r="G152"/>
          <cell r="H152"/>
          <cell r="I152"/>
        </row>
        <row r="153">
          <cell r="G153" t="str">
            <v>X085A716 GROSS</v>
          </cell>
          <cell r="H153" t="str">
            <v>GROSS</v>
          </cell>
          <cell r="I153"/>
        </row>
        <row r="154">
          <cell r="G154"/>
          <cell r="H154"/>
          <cell r="I154"/>
        </row>
        <row r="155">
          <cell r="G155" t="str">
            <v>X085A791 GROSS</v>
          </cell>
          <cell r="H155" t="str">
            <v>GROSS</v>
          </cell>
          <cell r="I155"/>
        </row>
        <row r="156">
          <cell r="G156"/>
          <cell r="H156"/>
          <cell r="I156"/>
        </row>
        <row r="157">
          <cell r="G157" t="str">
            <v>X085A803 GROSS</v>
          </cell>
          <cell r="H157" t="str">
            <v>GROSS</v>
          </cell>
          <cell r="I157"/>
        </row>
        <row r="158">
          <cell r="G158"/>
          <cell r="H158"/>
          <cell r="I158"/>
        </row>
        <row r="159">
          <cell r="G159"/>
          <cell r="H159"/>
          <cell r="I159"/>
        </row>
        <row r="160">
          <cell r="G160" t="str">
            <v>X085A189 GROSS</v>
          </cell>
          <cell r="H160" t="str">
            <v>GROSS</v>
          </cell>
          <cell r="I160">
            <v>1368072</v>
          </cell>
        </row>
        <row r="161">
          <cell r="G161" t="str">
            <v>X085A189 INCOME</v>
          </cell>
          <cell r="H161" t="str">
            <v>INCOME</v>
          </cell>
          <cell r="I161">
            <v>-14979</v>
          </cell>
        </row>
        <row r="162">
          <cell r="G162" t="str">
            <v>X085A431 GROSS</v>
          </cell>
          <cell r="H162" t="str">
            <v>GROSS</v>
          </cell>
          <cell r="I162"/>
        </row>
        <row r="163">
          <cell r="G163" t="str">
            <v>X085A199 GROSS</v>
          </cell>
          <cell r="H163" t="str">
            <v>GROSS</v>
          </cell>
          <cell r="I163"/>
        </row>
        <row r="164">
          <cell r="G164" t="str">
            <v>X085A199 INCOME</v>
          </cell>
          <cell r="H164" t="str">
            <v>INCOME</v>
          </cell>
          <cell r="I164"/>
        </row>
        <row r="165">
          <cell r="G165" t="str">
            <v>X085A487 INCOME</v>
          </cell>
          <cell r="H165" t="str">
            <v>INCOME</v>
          </cell>
          <cell r="I165"/>
        </row>
        <row r="166">
          <cell r="G166"/>
          <cell r="H166"/>
          <cell r="I166"/>
        </row>
        <row r="167">
          <cell r="G167" t="str">
            <v>X085A435 GROSS</v>
          </cell>
          <cell r="H167" t="str">
            <v>GROSS</v>
          </cell>
          <cell r="I167"/>
        </row>
        <row r="168">
          <cell r="G168"/>
          <cell r="H168"/>
          <cell r="I168"/>
        </row>
        <row r="169">
          <cell r="G169" t="str">
            <v>X085A467 GROSS</v>
          </cell>
          <cell r="H169" t="str">
            <v>GROSS</v>
          </cell>
          <cell r="I169"/>
        </row>
        <row r="170">
          <cell r="G170"/>
          <cell r="H170"/>
          <cell r="I170"/>
        </row>
        <row r="171">
          <cell r="G171"/>
          <cell r="H171"/>
          <cell r="I171"/>
        </row>
        <row r="172">
          <cell r="G172" t="str">
            <v>X085A804 GROSS</v>
          </cell>
          <cell r="H172" t="str">
            <v>GROSS</v>
          </cell>
          <cell r="I172">
            <v>1044</v>
          </cell>
        </row>
        <row r="173">
          <cell r="G173"/>
          <cell r="H173"/>
          <cell r="I173"/>
        </row>
        <row r="174">
          <cell r="G174"/>
          <cell r="H174"/>
          <cell r="I174"/>
        </row>
        <row r="175">
          <cell r="G175" t="str">
            <v>X085A758 GROSS</v>
          </cell>
          <cell r="H175" t="str">
            <v>GROSS</v>
          </cell>
          <cell r="I175"/>
        </row>
        <row r="176">
          <cell r="G176"/>
          <cell r="H176"/>
          <cell r="I176"/>
        </row>
        <row r="177">
          <cell r="G177"/>
          <cell r="H177"/>
          <cell r="I177"/>
        </row>
        <row r="178">
          <cell r="G178" t="str">
            <v>X085A166 GROSS</v>
          </cell>
          <cell r="H178" t="str">
            <v>GROSS</v>
          </cell>
          <cell r="I178">
            <v>3800</v>
          </cell>
        </row>
        <row r="179">
          <cell r="G179" t="str">
            <v>X085A759 GROSS</v>
          </cell>
          <cell r="H179" t="str">
            <v>GROSS</v>
          </cell>
          <cell r="I179"/>
        </row>
        <row r="180">
          <cell r="G180" t="str">
            <v>X085A173 GROSS</v>
          </cell>
          <cell r="H180" t="str">
            <v>GROSS</v>
          </cell>
          <cell r="I180">
            <v>3000</v>
          </cell>
        </row>
        <row r="181">
          <cell r="G181" t="str">
            <v>X085A820 GROSS</v>
          </cell>
          <cell r="H181" t="str">
            <v>GROSS</v>
          </cell>
          <cell r="I181">
            <v>0</v>
          </cell>
        </row>
        <row r="182">
          <cell r="G182" t="str">
            <v>X085A821 GROSS</v>
          </cell>
          <cell r="H182" t="str">
            <v>GROSS</v>
          </cell>
          <cell r="I182">
            <v>0</v>
          </cell>
        </row>
        <row r="183">
          <cell r="G183" t="str">
            <v>X085A818 GROSS</v>
          </cell>
          <cell r="H183" t="str">
            <v>GROSS</v>
          </cell>
          <cell r="I183">
            <v>0</v>
          </cell>
        </row>
        <row r="184">
          <cell r="G184"/>
          <cell r="H184"/>
          <cell r="I184"/>
        </row>
        <row r="185">
          <cell r="G185"/>
          <cell r="H185"/>
          <cell r="I185"/>
        </row>
        <row r="186">
          <cell r="G186" t="str">
            <v>X085A761 GROSS</v>
          </cell>
          <cell r="H186" t="str">
            <v>GROSS</v>
          </cell>
          <cell r="I186"/>
        </row>
        <row r="187">
          <cell r="G187"/>
          <cell r="H187"/>
          <cell r="I187"/>
        </row>
        <row r="188">
          <cell r="G188"/>
          <cell r="H188"/>
          <cell r="I188"/>
        </row>
        <row r="189">
          <cell r="G189"/>
        </row>
        <row r="190">
          <cell r="G190" t="str">
            <v>X085A796 GROSS</v>
          </cell>
          <cell r="I190">
            <v>100000</v>
          </cell>
        </row>
        <row r="191">
          <cell r="G191" t="str">
            <v>X085A717 GROSS</v>
          </cell>
          <cell r="I191">
            <v>37850</v>
          </cell>
        </row>
        <row r="192">
          <cell r="G192"/>
          <cell r="I192">
            <v>500</v>
          </cell>
        </row>
        <row r="193">
          <cell r="G193"/>
          <cell r="I193">
            <v>1270</v>
          </cell>
        </row>
        <row r="194">
          <cell r="G194"/>
          <cell r="I194">
            <v>15</v>
          </cell>
        </row>
        <row r="195">
          <cell r="G195" t="str">
            <v>X085A712 GROSS</v>
          </cell>
          <cell r="I195">
            <v>30000</v>
          </cell>
        </row>
      </sheetData>
      <sheetData sheetId="13"/>
      <sheetData sheetId="14"/>
      <sheetData sheetId="15"/>
      <sheetData sheetId="16"/>
      <sheetData sheetId="17"/>
      <sheetData sheetId="18"/>
      <sheetData sheetId="19"/>
      <sheetData sheetId="20"/>
      <sheetData sheetId="21"/>
      <sheetData sheetId="22"/>
      <sheetData sheetId="23">
        <row r="4">
          <cell r="D4"/>
          <cell r="E4" t="str">
            <v>Estimates Column Code</v>
          </cell>
          <cell r="F4" t="str">
            <v>Sum of Oscar Budget</v>
          </cell>
          <cell r="G4" t="str">
            <v>Sum of Total Funding Change</v>
          </cell>
          <cell r="H4" t="str">
            <v>Sum of Working Budget</v>
          </cell>
          <cell r="I4" t="str">
            <v>Ask at Supps</v>
          </cell>
          <cell r="J4" t="str">
            <v>BUDGET</v>
          </cell>
          <cell r="K4" t="str">
            <v>HE ABP Changes</v>
          </cell>
          <cell r="L4" t="str">
            <v>Final budget</v>
          </cell>
        </row>
        <row r="5">
          <cell r="D5" t="str">
            <v>X085A018 GROSS</v>
          </cell>
          <cell r="E5" t="str">
            <v>GROSS</v>
          </cell>
          <cell r="F5">
            <v>0</v>
          </cell>
          <cell r="G5">
            <v>58500</v>
          </cell>
          <cell r="H5">
            <v>58500</v>
          </cell>
          <cell r="I5">
            <v>-58500</v>
          </cell>
          <cell r="J5">
            <v>0</v>
          </cell>
          <cell r="K5"/>
          <cell r="L5">
            <v>1067001</v>
          </cell>
        </row>
        <row r="6">
          <cell r="D6" t="str">
            <v>X085A600 GROSS</v>
          </cell>
          <cell r="E6" t="str">
            <v>GROSS</v>
          </cell>
          <cell r="F6"/>
          <cell r="G6"/>
          <cell r="H6"/>
          <cell r="I6"/>
          <cell r="J6">
            <v>0</v>
          </cell>
          <cell r="K6"/>
          <cell r="L6">
            <v>0</v>
          </cell>
        </row>
        <row r="7">
          <cell r="D7" t="str">
            <v>X085A192 INCOME</v>
          </cell>
          <cell r="E7" t="str">
            <v>INCOME</v>
          </cell>
          <cell r="F7">
            <v>0</v>
          </cell>
          <cell r="G7">
            <v>0</v>
          </cell>
          <cell r="H7">
            <v>0</v>
          </cell>
          <cell r="I7"/>
          <cell r="J7">
            <v>0</v>
          </cell>
          <cell r="K7"/>
          <cell r="L7">
            <v>0</v>
          </cell>
        </row>
        <row r="8">
          <cell r="D8" t="str">
            <v>X085A376 INCOME</v>
          </cell>
          <cell r="E8" t="str">
            <v>INCOME</v>
          </cell>
          <cell r="F8">
            <v>-27400</v>
          </cell>
          <cell r="G8">
            <v>-10385</v>
          </cell>
          <cell r="H8">
            <v>-37785</v>
          </cell>
          <cell r="I8">
            <v>-49580</v>
          </cell>
          <cell r="J8">
            <v>-87365</v>
          </cell>
          <cell r="K8">
            <v>8400</v>
          </cell>
          <cell r="L8">
            <v>-78965</v>
          </cell>
        </row>
        <row r="9">
          <cell r="D9" t="str">
            <v>X085A383 INCOME</v>
          </cell>
          <cell r="E9" t="str">
            <v>INCOME</v>
          </cell>
          <cell r="F9">
            <v>0</v>
          </cell>
          <cell r="G9">
            <v>0</v>
          </cell>
          <cell r="H9">
            <v>0</v>
          </cell>
          <cell r="I9"/>
          <cell r="J9">
            <v>0</v>
          </cell>
          <cell r="K9"/>
          <cell r="L9">
            <v>0</v>
          </cell>
        </row>
        <row r="10">
          <cell r="D10" t="str">
            <v>X085A392 GROSS</v>
          </cell>
          <cell r="E10" t="str">
            <v>GROSS</v>
          </cell>
          <cell r="F10">
            <v>20000</v>
          </cell>
          <cell r="G10">
            <v>0</v>
          </cell>
          <cell r="H10">
            <v>20000</v>
          </cell>
          <cell r="I10"/>
          <cell r="J10">
            <v>20000</v>
          </cell>
          <cell r="K10"/>
          <cell r="L10">
            <v>20000</v>
          </cell>
        </row>
        <row r="11">
          <cell r="D11" t="str">
            <v>X085A392 INCOME</v>
          </cell>
          <cell r="E11" t="str">
            <v>INCOME</v>
          </cell>
          <cell r="F11">
            <v>0</v>
          </cell>
          <cell r="G11">
            <v>0</v>
          </cell>
          <cell r="H11">
            <v>0</v>
          </cell>
          <cell r="I11"/>
          <cell r="J11">
            <v>0</v>
          </cell>
          <cell r="K11"/>
          <cell r="L11">
            <v>0</v>
          </cell>
        </row>
        <row r="12">
          <cell r="D12" t="str">
            <v>X085A458 GROSS</v>
          </cell>
          <cell r="E12" t="str">
            <v>GROSS</v>
          </cell>
          <cell r="F12">
            <v>0</v>
          </cell>
          <cell r="G12">
            <v>0</v>
          </cell>
          <cell r="H12">
            <v>0</v>
          </cell>
          <cell r="I12"/>
          <cell r="J12">
            <v>0</v>
          </cell>
          <cell r="K12"/>
          <cell r="L12">
            <v>0</v>
          </cell>
        </row>
        <row r="13">
          <cell r="D13" t="str">
            <v>X085A458 INCOME</v>
          </cell>
          <cell r="E13" t="str">
            <v>INCOME</v>
          </cell>
          <cell r="F13">
            <v>0</v>
          </cell>
          <cell r="G13">
            <v>0</v>
          </cell>
          <cell r="H13">
            <v>0</v>
          </cell>
          <cell r="I13"/>
          <cell r="J13">
            <v>0</v>
          </cell>
          <cell r="K13"/>
          <cell r="L13">
            <v>0</v>
          </cell>
        </row>
        <row r="14">
          <cell r="D14" t="str">
            <v>X085A459 INCOME</v>
          </cell>
          <cell r="E14" t="str">
            <v>INCOME</v>
          </cell>
          <cell r="F14">
            <v>0</v>
          </cell>
          <cell r="G14">
            <v>0</v>
          </cell>
          <cell r="H14">
            <v>0</v>
          </cell>
          <cell r="I14"/>
          <cell r="J14">
            <v>0</v>
          </cell>
          <cell r="K14"/>
          <cell r="L14">
            <v>0</v>
          </cell>
        </row>
        <row r="15">
          <cell r="D15" t="str">
            <v>X085A460 GROSS</v>
          </cell>
          <cell r="E15" t="str">
            <v>GROSS</v>
          </cell>
          <cell r="F15">
            <v>0</v>
          </cell>
          <cell r="G15">
            <v>0</v>
          </cell>
          <cell r="H15">
            <v>0</v>
          </cell>
          <cell r="I15">
            <v>68754</v>
          </cell>
          <cell r="J15">
            <v>68754</v>
          </cell>
          <cell r="K15">
            <v>-163</v>
          </cell>
          <cell r="L15">
            <v>68591</v>
          </cell>
        </row>
        <row r="16">
          <cell r="D16" t="str">
            <v>X085A460 INCOME</v>
          </cell>
          <cell r="E16" t="str">
            <v>INCOME</v>
          </cell>
          <cell r="F16">
            <v>-92000</v>
          </cell>
          <cell r="G16">
            <v>34165</v>
          </cell>
          <cell r="H16">
            <v>-57835</v>
          </cell>
          <cell r="I16">
            <v>49908</v>
          </cell>
          <cell r="J16">
            <v>-7927</v>
          </cell>
          <cell r="K16">
            <v>-394</v>
          </cell>
          <cell r="L16">
            <v>-8321</v>
          </cell>
        </row>
        <row r="17">
          <cell r="D17" t="str">
            <v>X085A462 GROSS</v>
          </cell>
          <cell r="E17" t="str">
            <v>GROSS</v>
          </cell>
          <cell r="F17">
            <v>3395000</v>
          </cell>
          <cell r="G17">
            <v>-3395000</v>
          </cell>
          <cell r="H17">
            <v>0</v>
          </cell>
          <cell r="I17"/>
          <cell r="J17">
            <v>0</v>
          </cell>
          <cell r="K17"/>
          <cell r="L17">
            <v>0</v>
          </cell>
        </row>
        <row r="18">
          <cell r="D18" t="str">
            <v>X085A465 GROSS</v>
          </cell>
          <cell r="E18" t="str">
            <v>GROSS</v>
          </cell>
          <cell r="F18">
            <v>1795000</v>
          </cell>
          <cell r="G18">
            <v>2803000</v>
          </cell>
          <cell r="H18">
            <v>4598000</v>
          </cell>
          <cell r="I18"/>
          <cell r="J18">
            <v>4598000</v>
          </cell>
          <cell r="K18">
            <v>-487768</v>
          </cell>
          <cell r="L18">
            <v>4110232</v>
          </cell>
        </row>
        <row r="19">
          <cell r="D19" t="str">
            <v>X085A465 INCOME</v>
          </cell>
          <cell r="E19" t="str">
            <v>INCOME</v>
          </cell>
          <cell r="F19">
            <v>0</v>
          </cell>
          <cell r="G19">
            <v>0</v>
          </cell>
          <cell r="H19">
            <v>0</v>
          </cell>
          <cell r="I19"/>
          <cell r="J19">
            <v>0</v>
          </cell>
          <cell r="K19"/>
          <cell r="L19">
            <v>0</v>
          </cell>
        </row>
        <row r="20">
          <cell r="D20" t="str">
            <v>X085A467 INCOME</v>
          </cell>
          <cell r="E20" t="str">
            <v>INCOME</v>
          </cell>
          <cell r="F20">
            <v>0</v>
          </cell>
          <cell r="G20">
            <v>0</v>
          </cell>
          <cell r="H20">
            <v>0</v>
          </cell>
          <cell r="I20"/>
          <cell r="J20">
            <v>0</v>
          </cell>
          <cell r="K20"/>
          <cell r="L20">
            <v>0</v>
          </cell>
        </row>
        <row r="21">
          <cell r="D21" t="str">
            <v>X085A535 GROSS</v>
          </cell>
          <cell r="E21" t="str">
            <v>GROSS</v>
          </cell>
          <cell r="F21">
            <v>6941</v>
          </cell>
          <cell r="G21">
            <v>-4104</v>
          </cell>
          <cell r="H21">
            <v>2837</v>
          </cell>
          <cell r="I21"/>
          <cell r="J21">
            <v>2837</v>
          </cell>
          <cell r="K21"/>
          <cell r="L21">
            <v>2837</v>
          </cell>
        </row>
        <row r="22">
          <cell r="D22" t="str">
            <v>X085A564 GROSS</v>
          </cell>
          <cell r="E22" t="str">
            <v>GROSS</v>
          </cell>
          <cell r="F22">
            <v>222000</v>
          </cell>
          <cell r="G22">
            <v>-222000</v>
          </cell>
          <cell r="H22">
            <v>0</v>
          </cell>
          <cell r="I22"/>
          <cell r="J22">
            <v>0</v>
          </cell>
          <cell r="K22"/>
          <cell r="L22">
            <v>0</v>
          </cell>
        </row>
        <row r="23">
          <cell r="D23" t="str">
            <v>X085A564 INCOME</v>
          </cell>
          <cell r="E23" t="str">
            <v>INCOME</v>
          </cell>
          <cell r="F23">
            <v>-83900</v>
          </cell>
          <cell r="G23">
            <v>83900</v>
          </cell>
          <cell r="H23">
            <v>0</v>
          </cell>
          <cell r="I23"/>
          <cell r="J23">
            <v>0</v>
          </cell>
          <cell r="K23"/>
          <cell r="L23">
            <v>0</v>
          </cell>
        </row>
        <row r="24">
          <cell r="D24" t="str">
            <v>X085A565 GROSS</v>
          </cell>
          <cell r="E24" t="str">
            <v>GROSS</v>
          </cell>
          <cell r="F24">
            <v>50000</v>
          </cell>
          <cell r="G24">
            <v>70000</v>
          </cell>
          <cell r="H24">
            <v>120000</v>
          </cell>
          <cell r="I24">
            <v>-70000</v>
          </cell>
          <cell r="J24">
            <v>50000</v>
          </cell>
          <cell r="K24">
            <v>-20097</v>
          </cell>
          <cell r="L24">
            <v>29903</v>
          </cell>
        </row>
        <row r="25">
          <cell r="D25" t="str">
            <v>X085A565 INCOME</v>
          </cell>
          <cell r="E25" t="str">
            <v>INCOME</v>
          </cell>
          <cell r="F25">
            <v>-24200</v>
          </cell>
          <cell r="G25">
            <v>23203</v>
          </cell>
          <cell r="H25">
            <v>-997</v>
          </cell>
          <cell r="I25"/>
          <cell r="J25">
            <v>-997</v>
          </cell>
          <cell r="K25">
            <v>0</v>
          </cell>
          <cell r="L25">
            <v>-997</v>
          </cell>
        </row>
        <row r="26">
          <cell r="D26" t="str">
            <v>X085A566 GROSS</v>
          </cell>
          <cell r="E26" t="str">
            <v>GROSS</v>
          </cell>
          <cell r="F26">
            <v>0</v>
          </cell>
          <cell r="G26">
            <v>0</v>
          </cell>
          <cell r="H26">
            <v>0</v>
          </cell>
          <cell r="I26"/>
          <cell r="J26">
            <v>0</v>
          </cell>
          <cell r="K26"/>
          <cell r="L26">
            <v>0</v>
          </cell>
        </row>
        <row r="27">
          <cell r="D27" t="str">
            <v>X085A588 GROSS</v>
          </cell>
          <cell r="E27" t="str">
            <v>GROSS</v>
          </cell>
          <cell r="F27">
            <v>500000</v>
          </cell>
          <cell r="G27">
            <v>-500000</v>
          </cell>
          <cell r="H27">
            <v>0</v>
          </cell>
          <cell r="I27"/>
          <cell r="J27">
            <v>0</v>
          </cell>
          <cell r="K27"/>
          <cell r="L27">
            <v>0</v>
          </cell>
        </row>
        <row r="28">
          <cell r="D28" t="str">
            <v>X085A588 INCOME</v>
          </cell>
          <cell r="E28" t="str">
            <v>INCOME</v>
          </cell>
          <cell r="F28">
            <v>-95700</v>
          </cell>
          <cell r="G28">
            <v>95700</v>
          </cell>
          <cell r="H28">
            <v>0</v>
          </cell>
          <cell r="I28"/>
          <cell r="J28">
            <v>0</v>
          </cell>
          <cell r="K28"/>
          <cell r="L28">
            <v>0</v>
          </cell>
        </row>
        <row r="29">
          <cell r="D29" t="str">
            <v>X085A589 INCOME</v>
          </cell>
          <cell r="E29" t="str">
            <v>INCOME</v>
          </cell>
          <cell r="F29">
            <v>-2100</v>
          </cell>
          <cell r="G29">
            <v>2100</v>
          </cell>
          <cell r="H29">
            <v>0</v>
          </cell>
          <cell r="I29"/>
          <cell r="J29">
            <v>0</v>
          </cell>
          <cell r="K29"/>
          <cell r="L29">
            <v>0</v>
          </cell>
        </row>
        <row r="30">
          <cell r="D30" t="str">
            <v>X085A590 GROSS</v>
          </cell>
          <cell r="E30" t="str">
            <v>GROSS</v>
          </cell>
          <cell r="F30">
            <v>0</v>
          </cell>
          <cell r="G30">
            <v>0</v>
          </cell>
          <cell r="H30">
            <v>0</v>
          </cell>
          <cell r="I30"/>
          <cell r="J30">
            <v>0</v>
          </cell>
          <cell r="K30"/>
          <cell r="L30">
            <v>0</v>
          </cell>
        </row>
        <row r="31">
          <cell r="D31" t="str">
            <v>X085A670 GROSS</v>
          </cell>
          <cell r="E31" t="str">
            <v>GROSS</v>
          </cell>
          <cell r="F31">
            <v>0</v>
          </cell>
          <cell r="G31">
            <v>0</v>
          </cell>
          <cell r="H31">
            <v>0</v>
          </cell>
          <cell r="I31"/>
          <cell r="J31">
            <v>0</v>
          </cell>
          <cell r="K31"/>
          <cell r="L31">
            <v>0</v>
          </cell>
        </row>
        <row r="32">
          <cell r="D32" t="str">
            <v>X085A671 GROSS</v>
          </cell>
          <cell r="E32" t="str">
            <v>GROSS</v>
          </cell>
          <cell r="F32">
            <v>0</v>
          </cell>
          <cell r="G32">
            <v>744000</v>
          </cell>
          <cell r="H32">
            <v>744000</v>
          </cell>
          <cell r="I32">
            <v>-386000</v>
          </cell>
          <cell r="J32">
            <v>358000</v>
          </cell>
          <cell r="K32">
            <v>-666</v>
          </cell>
          <cell r="L32">
            <v>357334</v>
          </cell>
        </row>
        <row r="33">
          <cell r="D33" t="str">
            <v>X085A671 INCOME</v>
          </cell>
          <cell r="E33" t="str">
            <v>INCOME</v>
          </cell>
          <cell r="F33">
            <v>0</v>
          </cell>
          <cell r="G33">
            <v>-98325</v>
          </cell>
          <cell r="H33">
            <v>-98325</v>
          </cell>
          <cell r="I33">
            <v>-113812</v>
          </cell>
          <cell r="J33">
            <v>-212137</v>
          </cell>
          <cell r="K33">
            <v>8241</v>
          </cell>
          <cell r="L33">
            <v>-203896</v>
          </cell>
        </row>
        <row r="34">
          <cell r="D34" t="str">
            <v>X085A672 GROSS</v>
          </cell>
          <cell r="E34" t="str">
            <v>GROSS</v>
          </cell>
          <cell r="F34">
            <v>0</v>
          </cell>
          <cell r="G34">
            <v>500000</v>
          </cell>
          <cell r="H34">
            <v>500000</v>
          </cell>
          <cell r="I34">
            <v>-100000</v>
          </cell>
          <cell r="J34">
            <v>400000</v>
          </cell>
          <cell r="K34">
            <v>-50000</v>
          </cell>
          <cell r="L34">
            <v>350000</v>
          </cell>
        </row>
        <row r="35">
          <cell r="D35" t="str">
            <v>X085A672 INCOME</v>
          </cell>
          <cell r="E35" t="str">
            <v>INCOME</v>
          </cell>
          <cell r="F35">
            <v>0</v>
          </cell>
          <cell r="G35">
            <v>-184754</v>
          </cell>
          <cell r="H35">
            <v>-184754</v>
          </cell>
          <cell r="I35">
            <v>128582</v>
          </cell>
          <cell r="J35">
            <v>-56172</v>
          </cell>
          <cell r="K35">
            <v>6094</v>
          </cell>
          <cell r="L35">
            <v>-50078</v>
          </cell>
        </row>
        <row r="36">
          <cell r="D36" t="str">
            <v>X085A782 GROSS</v>
          </cell>
          <cell r="E36" t="str">
            <v>GROSS</v>
          </cell>
          <cell r="F36">
            <v>0</v>
          </cell>
          <cell r="G36">
            <v>0</v>
          </cell>
          <cell r="H36">
            <v>0</v>
          </cell>
          <cell r="I36"/>
          <cell r="J36">
            <v>0</v>
          </cell>
          <cell r="K36"/>
          <cell r="L36">
            <v>0</v>
          </cell>
        </row>
        <row r="37">
          <cell r="F37">
            <v>5663641</v>
          </cell>
          <cell r="G37">
            <v>0</v>
          </cell>
          <cell r="H37">
            <v>5663641</v>
          </cell>
          <cell r="I37">
            <v>-530648</v>
          </cell>
          <cell r="J37">
            <v>5132993</v>
          </cell>
          <cell r="K37">
            <v>-536353</v>
          </cell>
          <cell r="L37">
            <v>5663641</v>
          </cell>
        </row>
      </sheetData>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Headcount Delegations"/>
      <sheetName val="Master Staffing Data"/>
      <sheetName val="Staff Action Lists"/>
      <sheetName val="Headcount Assurance"/>
      <sheetName val="Headcount Assurance (2)"/>
      <sheetName val="Headcount Assurance (3)"/>
      <sheetName val="DCLG"/>
      <sheetName val="Localism"/>
      <sheetName val="DG-LSU"/>
      <sheetName val="AID"/>
      <sheetName val="FRE"/>
      <sheetName val="ICR"/>
      <sheetName val="LGF"/>
      <sheetName val="LGP"/>
      <sheetName val="TF"/>
      <sheetName val="Neighbourhoods"/>
      <sheetName val="Nei DG"/>
      <sheetName val="EuroProg"/>
      <sheetName val="Housing Standards"/>
      <sheetName val="Housing Supply"/>
      <sheetName val="Cities&amp;Local Growth"/>
      <sheetName val="Planning"/>
      <sheetName val="Finance"/>
      <sheetName val="PCC"/>
      <sheetName val="Localities&amp;London"/>
      <sheetName val="SCPO"/>
      <sheetName val="ET Office"/>
      <sheetName val="Ministerial"/>
      <sheetName val="Comms"/>
      <sheetName val="Strategy"/>
      <sheetName val="Other"/>
      <sheetName val="GRADE LOOKUP"/>
      <sheetName val="Headcount_Delegations"/>
      <sheetName val="Master_Staffing_Data"/>
      <sheetName val="Staff_Action_Lists"/>
      <sheetName val="Headcount_Assurance"/>
      <sheetName val="Headcount_Assurance_(2)"/>
      <sheetName val="Headcount_Assurance_(3)"/>
      <sheetName val="Nei_DG"/>
      <sheetName val="Housing_Standards"/>
      <sheetName val="Housing_Supply"/>
      <sheetName val="Cities&amp;Local_Growth"/>
      <sheetName val="ET_Office"/>
      <sheetName val="GRADE_LOOKUP"/>
    </sheetNames>
    <sheetDataSet>
      <sheetData sheetId="0"/>
      <sheetData sheetId="1">
        <row r="4">
          <cell r="C4" t="str">
            <v>Localism DG Office / LSU</v>
          </cell>
          <cell r="D4">
            <v>0</v>
          </cell>
          <cell r="E4">
            <v>2</v>
          </cell>
          <cell r="F4">
            <v>6</v>
          </cell>
          <cell r="H4">
            <v>4</v>
          </cell>
          <cell r="J4">
            <v>1</v>
          </cell>
          <cell r="K4">
            <v>0</v>
          </cell>
          <cell r="L4">
            <v>1</v>
          </cell>
          <cell r="M4">
            <v>14</v>
          </cell>
          <cell r="N4">
            <v>0</v>
          </cell>
          <cell r="O4">
            <v>0</v>
          </cell>
          <cell r="Q4">
            <v>14</v>
          </cell>
        </row>
        <row r="5">
          <cell r="C5" t="str">
            <v>Analysis and Innovation</v>
          </cell>
          <cell r="D5">
            <v>1</v>
          </cell>
          <cell r="E5">
            <v>10</v>
          </cell>
          <cell r="F5">
            <v>25</v>
          </cell>
          <cell r="G5">
            <v>12</v>
          </cell>
          <cell r="H5">
            <v>31</v>
          </cell>
          <cell r="I5">
            <v>8</v>
          </cell>
          <cell r="J5">
            <v>3</v>
          </cell>
          <cell r="K5">
            <v>1</v>
          </cell>
          <cell r="L5">
            <v>0</v>
          </cell>
          <cell r="M5">
            <v>91</v>
          </cell>
          <cell r="P5">
            <v>1</v>
          </cell>
          <cell r="Q5">
            <v>92</v>
          </cell>
        </row>
        <row r="6">
          <cell r="C6" t="str">
            <v>Fire, Resilience &amp; Emergencies</v>
          </cell>
          <cell r="D6">
            <v>4</v>
          </cell>
          <cell r="E6">
            <v>13.5</v>
          </cell>
          <cell r="F6">
            <v>34.5</v>
          </cell>
          <cell r="G6">
            <v>14</v>
          </cell>
          <cell r="H6">
            <v>41</v>
          </cell>
          <cell r="I6">
            <v>10</v>
          </cell>
          <cell r="J6">
            <v>4</v>
          </cell>
          <cell r="K6">
            <v>1</v>
          </cell>
          <cell r="L6">
            <v>0</v>
          </cell>
          <cell r="M6">
            <v>122</v>
          </cell>
          <cell r="N6">
            <v>0</v>
          </cell>
          <cell r="O6">
            <v>0</v>
          </cell>
          <cell r="P6">
            <v>0</v>
          </cell>
          <cell r="Q6">
            <v>122</v>
          </cell>
        </row>
        <row r="7">
          <cell r="C7" t="str">
            <v>Integration &amp; Community Rights</v>
          </cell>
          <cell r="D7">
            <v>4</v>
          </cell>
          <cell r="E7">
            <v>6</v>
          </cell>
          <cell r="F7">
            <v>14</v>
          </cell>
          <cell r="G7">
            <v>15</v>
          </cell>
          <cell r="H7">
            <v>31</v>
          </cell>
          <cell r="I7">
            <v>3</v>
          </cell>
          <cell r="J7">
            <v>4</v>
          </cell>
          <cell r="K7">
            <v>1</v>
          </cell>
          <cell r="L7">
            <v>0</v>
          </cell>
          <cell r="M7">
            <v>78</v>
          </cell>
          <cell r="N7">
            <v>0</v>
          </cell>
          <cell r="O7">
            <v>0</v>
          </cell>
          <cell r="P7">
            <v>1</v>
          </cell>
          <cell r="Q7">
            <v>79</v>
          </cell>
        </row>
        <row r="8">
          <cell r="C8" t="str">
            <v>Local Government Finance</v>
          </cell>
          <cell r="D8">
            <v>9</v>
          </cell>
          <cell r="E8">
            <v>21</v>
          </cell>
          <cell r="F8">
            <v>34.5</v>
          </cell>
          <cell r="G8">
            <v>5</v>
          </cell>
          <cell r="H8">
            <v>27.5</v>
          </cell>
          <cell r="I8">
            <v>4</v>
          </cell>
          <cell r="J8">
            <v>5</v>
          </cell>
          <cell r="K8">
            <v>1</v>
          </cell>
          <cell r="L8">
            <v>0</v>
          </cell>
          <cell r="M8">
            <v>107</v>
          </cell>
          <cell r="N8">
            <v>0</v>
          </cell>
          <cell r="O8">
            <v>0</v>
          </cell>
          <cell r="Q8">
            <v>107</v>
          </cell>
        </row>
        <row r="9">
          <cell r="C9" t="str">
            <v>Local Government Policy</v>
          </cell>
          <cell r="D9">
            <v>4</v>
          </cell>
          <cell r="E9">
            <v>5</v>
          </cell>
          <cell r="F9">
            <v>19.5</v>
          </cell>
          <cell r="G9">
            <v>6</v>
          </cell>
          <cell r="H9">
            <v>34</v>
          </cell>
          <cell r="I9">
            <v>1</v>
          </cell>
          <cell r="J9">
            <v>5</v>
          </cell>
          <cell r="K9">
            <v>1</v>
          </cell>
          <cell r="L9">
            <v>0</v>
          </cell>
          <cell r="M9">
            <v>75.5</v>
          </cell>
          <cell r="N9">
            <v>0</v>
          </cell>
          <cell r="O9">
            <v>0</v>
          </cell>
          <cell r="P9">
            <v>4</v>
          </cell>
          <cell r="Q9">
            <v>79.5</v>
          </cell>
        </row>
        <row r="10">
          <cell r="C10" t="str">
            <v>Troubled Families Team</v>
          </cell>
          <cell r="D10">
            <v>1</v>
          </cell>
          <cell r="E10">
            <v>7</v>
          </cell>
          <cell r="F10">
            <v>8</v>
          </cell>
          <cell r="G10">
            <v>10</v>
          </cell>
          <cell r="H10">
            <v>5</v>
          </cell>
          <cell r="I10">
            <v>6</v>
          </cell>
          <cell r="J10">
            <v>2</v>
          </cell>
          <cell r="K10">
            <v>1</v>
          </cell>
          <cell r="L10">
            <v>1</v>
          </cell>
          <cell r="M10">
            <v>41</v>
          </cell>
          <cell r="O10">
            <v>3</v>
          </cell>
          <cell r="P10">
            <v>1</v>
          </cell>
          <cell r="Q10">
            <v>45</v>
          </cell>
        </row>
        <row r="12">
          <cell r="C12" t="str">
            <v>Neighbourhoods DG Office</v>
          </cell>
          <cell r="D12">
            <v>1</v>
          </cell>
          <cell r="E12">
            <v>1</v>
          </cell>
          <cell r="F12">
            <v>1</v>
          </cell>
          <cell r="G12">
            <v>1</v>
          </cell>
          <cell r="H12">
            <v>2</v>
          </cell>
          <cell r="I12">
            <v>2</v>
          </cell>
          <cell r="J12">
            <v>1</v>
          </cell>
          <cell r="L12">
            <v>1</v>
          </cell>
          <cell r="M12">
            <v>10</v>
          </cell>
          <cell r="N12">
            <v>0</v>
          </cell>
          <cell r="O12">
            <v>1</v>
          </cell>
          <cell r="Q12">
            <v>11</v>
          </cell>
        </row>
        <row r="13">
          <cell r="C13" t="str">
            <v>European Programmes</v>
          </cell>
          <cell r="D13">
            <v>4</v>
          </cell>
          <cell r="E13">
            <v>30</v>
          </cell>
          <cell r="F13">
            <v>104</v>
          </cell>
          <cell r="G13">
            <v>76</v>
          </cell>
          <cell r="H13">
            <v>45</v>
          </cell>
          <cell r="I13">
            <v>11</v>
          </cell>
          <cell r="J13">
            <v>2</v>
          </cell>
          <cell r="K13">
            <v>1</v>
          </cell>
          <cell r="L13">
            <v>0</v>
          </cell>
          <cell r="M13">
            <v>273</v>
          </cell>
          <cell r="P13">
            <v>4</v>
          </cell>
          <cell r="Q13">
            <v>277</v>
          </cell>
        </row>
        <row r="14">
          <cell r="C14" t="str">
            <v>Housing Standards and Support</v>
          </cell>
          <cell r="D14">
            <v>8</v>
          </cell>
          <cell r="E14">
            <v>23</v>
          </cell>
          <cell r="F14">
            <v>28</v>
          </cell>
          <cell r="G14">
            <v>24</v>
          </cell>
          <cell r="H14">
            <v>40</v>
          </cell>
          <cell r="I14">
            <v>9</v>
          </cell>
          <cell r="J14">
            <v>6</v>
          </cell>
          <cell r="K14">
            <v>1</v>
          </cell>
          <cell r="M14">
            <v>139</v>
          </cell>
          <cell r="N14">
            <v>0</v>
          </cell>
          <cell r="O14">
            <v>0</v>
          </cell>
          <cell r="P14">
            <v>3</v>
          </cell>
          <cell r="Q14">
            <v>142</v>
          </cell>
        </row>
        <row r="15">
          <cell r="C15" t="str">
            <v>Housing Supply</v>
          </cell>
          <cell r="D15">
            <v>2</v>
          </cell>
          <cell r="E15">
            <v>23</v>
          </cell>
          <cell r="F15">
            <v>15</v>
          </cell>
          <cell r="G15">
            <v>13</v>
          </cell>
          <cell r="H15">
            <v>36.5</v>
          </cell>
          <cell r="I15">
            <v>16</v>
          </cell>
          <cell r="J15">
            <v>5</v>
          </cell>
          <cell r="K15">
            <v>1</v>
          </cell>
          <cell r="M15">
            <v>111.5</v>
          </cell>
          <cell r="N15">
            <v>0</v>
          </cell>
          <cell r="O15">
            <v>0</v>
          </cell>
          <cell r="P15">
            <v>2</v>
          </cell>
          <cell r="Q15">
            <v>113.5</v>
          </cell>
        </row>
        <row r="16">
          <cell r="C16" t="str">
            <v>Cities and Local Growth</v>
          </cell>
          <cell r="D16">
            <v>1</v>
          </cell>
          <cell r="E16">
            <v>2</v>
          </cell>
          <cell r="F16">
            <v>9</v>
          </cell>
          <cell r="G16">
            <v>12</v>
          </cell>
          <cell r="H16">
            <v>23</v>
          </cell>
          <cell r="I16">
            <v>3</v>
          </cell>
          <cell r="J16">
            <v>2</v>
          </cell>
          <cell r="K16">
            <v>0</v>
          </cell>
          <cell r="L16">
            <v>0</v>
          </cell>
          <cell r="M16">
            <v>52</v>
          </cell>
          <cell r="P16">
            <v>1</v>
          </cell>
          <cell r="Q16">
            <v>53</v>
          </cell>
        </row>
        <row r="17">
          <cell r="C17" t="str">
            <v>Planning</v>
          </cell>
          <cell r="D17">
            <v>5</v>
          </cell>
          <cell r="E17">
            <v>30</v>
          </cell>
          <cell r="F17">
            <v>32</v>
          </cell>
          <cell r="G17">
            <v>31</v>
          </cell>
          <cell r="H17">
            <v>29</v>
          </cell>
          <cell r="I17">
            <v>11</v>
          </cell>
          <cell r="J17">
            <v>5</v>
          </cell>
          <cell r="K17">
            <v>1</v>
          </cell>
          <cell r="L17">
            <v>0</v>
          </cell>
          <cell r="M17">
            <v>144</v>
          </cell>
          <cell r="N17">
            <v>0</v>
          </cell>
          <cell r="O17">
            <v>0</v>
          </cell>
          <cell r="P17">
            <v>3</v>
          </cell>
          <cell r="Q17">
            <v>147</v>
          </cell>
        </row>
        <row r="21">
          <cell r="C21" t="str">
            <v>Localities and London Team</v>
          </cell>
          <cell r="D21">
            <v>1</v>
          </cell>
          <cell r="E21">
            <v>7</v>
          </cell>
          <cell r="F21">
            <v>4</v>
          </cell>
          <cell r="G21">
            <v>7</v>
          </cell>
          <cell r="H21">
            <v>3</v>
          </cell>
          <cell r="J21">
            <v>1</v>
          </cell>
          <cell r="M21">
            <v>23</v>
          </cell>
          <cell r="N21">
            <v>0</v>
          </cell>
          <cell r="O21">
            <v>0</v>
          </cell>
          <cell r="Q21">
            <v>23</v>
          </cell>
        </row>
        <row r="23">
          <cell r="C23" t="str">
            <v>Executive Team Office</v>
          </cell>
          <cell r="D23">
            <v>0</v>
          </cell>
          <cell r="E23">
            <v>4</v>
          </cell>
          <cell r="F23">
            <v>3</v>
          </cell>
          <cell r="H23">
            <v>2</v>
          </cell>
          <cell r="I23">
            <v>1</v>
          </cell>
          <cell r="J23">
            <v>0</v>
          </cell>
          <cell r="K23">
            <v>1</v>
          </cell>
          <cell r="L23">
            <v>1</v>
          </cell>
          <cell r="M23">
            <v>12</v>
          </cell>
          <cell r="Q23">
            <v>12</v>
          </cell>
        </row>
        <row r="24">
          <cell r="C24" t="str">
            <v>Communication</v>
          </cell>
          <cell r="D24">
            <v>1</v>
          </cell>
          <cell r="E24">
            <v>4</v>
          </cell>
          <cell r="F24">
            <v>12.5</v>
          </cell>
          <cell r="G24">
            <v>13</v>
          </cell>
          <cell r="H24">
            <v>11</v>
          </cell>
          <cell r="I24">
            <v>2</v>
          </cell>
          <cell r="J24">
            <v>2</v>
          </cell>
          <cell r="L24">
            <v>0</v>
          </cell>
          <cell r="M24">
            <v>45.5</v>
          </cell>
          <cell r="N24">
            <v>0</v>
          </cell>
          <cell r="O24">
            <v>0</v>
          </cell>
          <cell r="P24">
            <v>2</v>
          </cell>
          <cell r="Q24">
            <v>47.5</v>
          </cell>
        </row>
        <row r="25">
          <cell r="C25" t="str">
            <v>Ministerial Offices</v>
          </cell>
          <cell r="D25">
            <v>15</v>
          </cell>
          <cell r="E25">
            <v>16</v>
          </cell>
          <cell r="F25">
            <v>15</v>
          </cell>
          <cell r="H25">
            <v>6</v>
          </cell>
          <cell r="I25">
            <v>0</v>
          </cell>
          <cell r="J25">
            <v>1</v>
          </cell>
          <cell r="L25">
            <v>0</v>
          </cell>
          <cell r="M25">
            <v>53</v>
          </cell>
          <cell r="Q25">
            <v>53</v>
          </cell>
        </row>
        <row r="26">
          <cell r="C26" t="str">
            <v>Strategy</v>
          </cell>
          <cell r="D26">
            <v>1</v>
          </cell>
          <cell r="E26">
            <v>5</v>
          </cell>
          <cell r="F26">
            <v>6</v>
          </cell>
          <cell r="G26">
            <v>1</v>
          </cell>
          <cell r="H26">
            <v>9</v>
          </cell>
          <cell r="I26">
            <v>1</v>
          </cell>
          <cell r="J26">
            <v>1</v>
          </cell>
          <cell r="K26">
            <v>0</v>
          </cell>
          <cell r="L26">
            <v>0</v>
          </cell>
          <cell r="M26">
            <v>24</v>
          </cell>
          <cell r="P26">
            <v>1</v>
          </cell>
          <cell r="Q26">
            <v>25</v>
          </cell>
        </row>
        <row r="28">
          <cell r="B28" t="str">
            <v>Other</v>
          </cell>
          <cell r="D28">
            <v>0</v>
          </cell>
          <cell r="E28">
            <v>0</v>
          </cell>
          <cell r="F28">
            <v>0</v>
          </cell>
          <cell r="G28">
            <v>0</v>
          </cell>
          <cell r="H28">
            <v>0</v>
          </cell>
          <cell r="I28">
            <v>0</v>
          </cell>
          <cell r="J28">
            <v>0</v>
          </cell>
          <cell r="K28">
            <v>0</v>
          </cell>
          <cell r="L28">
            <v>0</v>
          </cell>
          <cell r="M28">
            <v>0</v>
          </cell>
          <cell r="N28">
            <v>0</v>
          </cell>
          <cell r="O28">
            <v>0</v>
          </cell>
          <cell r="P28">
            <v>0</v>
          </cell>
          <cell r="Q28">
            <v>0</v>
          </cell>
        </row>
        <row r="29">
          <cell r="B29" t="str">
            <v>Grand Total</v>
          </cell>
          <cell r="D29">
            <v>94.5</v>
          </cell>
          <cell r="E29">
            <v>253.5</v>
          </cell>
          <cell r="F29">
            <v>437.5</v>
          </cell>
          <cell r="G29">
            <v>295.5</v>
          </cell>
          <cell r="H29">
            <v>420.5</v>
          </cell>
          <cell r="I29">
            <v>107</v>
          </cell>
          <cell r="J29">
            <v>58</v>
          </cell>
          <cell r="K29">
            <v>13</v>
          </cell>
          <cell r="L29">
            <v>4</v>
          </cell>
          <cell r="M29">
            <v>1683.5</v>
          </cell>
          <cell r="N29">
            <v>0</v>
          </cell>
          <cell r="O29">
            <v>10</v>
          </cell>
          <cell r="P29">
            <v>23</v>
          </cell>
          <cell r="Q29">
            <v>1716.5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artment Resource"/>
      <sheetName val="Additional Resource"/>
      <sheetName val="ONS and Unpaid DCLG"/>
      <sheetName val="Additional Resource Prep"/>
      <sheetName val="PMR"/>
      <sheetName val="July Allowances"/>
      <sheetName val="Open Absence"/>
      <sheetName val="LOA"/>
      <sheetName val="LOOKUP"/>
      <sheetName val="Sheet1"/>
      <sheetName val="Department_Resource"/>
      <sheetName val="Additional_Resource"/>
      <sheetName val="ONS_and_Unpaid_DCLG"/>
      <sheetName val="Additional_Resource_Prep"/>
      <sheetName val="July_Allowances"/>
      <sheetName val="Open_Absence"/>
    </sheetNames>
    <sheetDataSet>
      <sheetData sheetId="0"/>
      <sheetData sheetId="1"/>
      <sheetData sheetId="2"/>
      <sheetData sheetId="3"/>
      <sheetData sheetId="4"/>
      <sheetData sheetId="5"/>
      <sheetData sheetId="6"/>
      <sheetData sheetId="7"/>
      <sheetData sheetId="8">
        <row r="1">
          <cell r="A1" t="str">
            <v>PIMS Job Code</v>
          </cell>
          <cell r="B1" t="str">
            <v>Reporting Grade</v>
          </cell>
          <cell r="D1" t="str">
            <v>PIMS Directorate</v>
          </cell>
          <cell r="E1" t="str">
            <v>Reporting Directorate</v>
          </cell>
          <cell r="J1" t="str">
            <v>Payband</v>
          </cell>
          <cell r="K1" t="str">
            <v>Min</v>
          </cell>
        </row>
        <row r="2">
          <cell r="A2" t="str">
            <v>PB0.9</v>
          </cell>
          <cell r="B2" t="str">
            <v>Other Grades</v>
          </cell>
          <cell r="E2" t="str">
            <v>Other</v>
          </cell>
          <cell r="J2" t="str">
            <v>PB0.9</v>
          </cell>
          <cell r="K2">
            <v>18200</v>
          </cell>
        </row>
        <row r="3">
          <cell r="A3" t="str">
            <v>PB2.0</v>
          </cell>
          <cell r="B3" t="str">
            <v>AO</v>
          </cell>
          <cell r="D3" t="str">
            <v>Analysis and Innovation</v>
          </cell>
          <cell r="E3" t="str">
            <v>AID</v>
          </cell>
          <cell r="J3" t="str">
            <v>PB2.0</v>
          </cell>
          <cell r="K3">
            <v>19935</v>
          </cell>
        </row>
        <row r="4">
          <cell r="A4" t="str">
            <v>PB2.1</v>
          </cell>
          <cell r="B4" t="str">
            <v>AO</v>
          </cell>
          <cell r="D4" t="str">
            <v>Champion for Active &amp; Safer Co</v>
          </cell>
          <cell r="E4" t="str">
            <v>SCPO</v>
          </cell>
          <cell r="J4" t="str">
            <v>PB2.1</v>
          </cell>
          <cell r="K4">
            <v>23218</v>
          </cell>
        </row>
        <row r="5">
          <cell r="A5" t="str">
            <v>PB3.0</v>
          </cell>
          <cell r="B5" t="str">
            <v>EO</v>
          </cell>
          <cell r="D5" t="str">
            <v>Chief Fire &amp; Rescue Advisor</v>
          </cell>
          <cell r="E5" t="str">
            <v>CFRAU</v>
          </cell>
          <cell r="J5" t="str">
            <v>PB3.0</v>
          </cell>
          <cell r="K5">
            <v>23175</v>
          </cell>
        </row>
        <row r="6">
          <cell r="A6" t="str">
            <v>PB3.2</v>
          </cell>
          <cell r="B6" t="str">
            <v>EO</v>
          </cell>
          <cell r="D6" t="str">
            <v>Communication</v>
          </cell>
          <cell r="E6" t="str">
            <v>SCPO</v>
          </cell>
          <cell r="J6" t="str">
            <v>PB3.2</v>
          </cell>
          <cell r="K6">
            <v>26000</v>
          </cell>
        </row>
        <row r="7">
          <cell r="A7" t="str">
            <v>PB3.3</v>
          </cell>
          <cell r="B7" t="str">
            <v>EO</v>
          </cell>
          <cell r="D7" t="str">
            <v>European Programmes</v>
          </cell>
          <cell r="E7" t="str">
            <v>Euro Prog</v>
          </cell>
          <cell r="J7" t="str">
            <v>PB3.3</v>
          </cell>
          <cell r="K7">
            <v>26000</v>
          </cell>
        </row>
        <row r="8">
          <cell r="A8" t="str">
            <v>PB4.0</v>
          </cell>
          <cell r="B8" t="str">
            <v>HEO</v>
          </cell>
          <cell r="D8" t="str">
            <v>Executive Team Office</v>
          </cell>
          <cell r="E8" t="str">
            <v>SCPO</v>
          </cell>
          <cell r="J8" t="str">
            <v>PB4.0</v>
          </cell>
          <cell r="K8">
            <v>28180</v>
          </cell>
        </row>
        <row r="9">
          <cell r="A9" t="str">
            <v>PB4.1</v>
          </cell>
          <cell r="B9" t="str">
            <v>HEO</v>
          </cell>
          <cell r="D9" t="str">
            <v>FCS</v>
          </cell>
          <cell r="E9" t="str">
            <v>FCS DG</v>
          </cell>
          <cell r="J9" t="str">
            <v>PB4.1</v>
          </cell>
          <cell r="K9">
            <v>31940</v>
          </cell>
        </row>
        <row r="10">
          <cell r="A10" t="str">
            <v>PB4.2</v>
          </cell>
          <cell r="B10" t="str">
            <v>HEO</v>
          </cell>
          <cell r="D10" t="str">
            <v>Finance</v>
          </cell>
          <cell r="E10" t="str">
            <v>Finance</v>
          </cell>
          <cell r="J10" t="str">
            <v>PB4.2</v>
          </cell>
          <cell r="K10">
            <v>28179</v>
          </cell>
        </row>
        <row r="11">
          <cell r="A11" t="str">
            <v>PB4.3</v>
          </cell>
          <cell r="B11" t="str">
            <v>HEO</v>
          </cell>
          <cell r="D11" t="str">
            <v>Fire, Resilience &amp; Emergencies</v>
          </cell>
          <cell r="E11" t="str">
            <v>FRE</v>
          </cell>
          <cell r="J11" t="str">
            <v>PB4.3</v>
          </cell>
          <cell r="K11">
            <v>31000</v>
          </cell>
        </row>
        <row r="12">
          <cell r="A12" t="str">
            <v>PB4.5</v>
          </cell>
          <cell r="B12" t="str">
            <v>HEO</v>
          </cell>
          <cell r="D12" t="str">
            <v>Housing</v>
          </cell>
          <cell r="E12" t="str">
            <v>Housing</v>
          </cell>
          <cell r="J12" t="str">
            <v>PB4.5</v>
          </cell>
          <cell r="K12">
            <v>35342</v>
          </cell>
        </row>
        <row r="13">
          <cell r="A13" t="str">
            <v>PB4.6</v>
          </cell>
          <cell r="B13" t="str">
            <v>HEO</v>
          </cell>
          <cell r="D13" t="str">
            <v>Integration &amp; Community Rights</v>
          </cell>
          <cell r="E13" t="str">
            <v>ICR</v>
          </cell>
          <cell r="J13" t="str">
            <v>PB4.6</v>
          </cell>
          <cell r="K13">
            <v>34077</v>
          </cell>
        </row>
        <row r="14">
          <cell r="A14" t="str">
            <v>PB4.7</v>
          </cell>
          <cell r="B14" t="str">
            <v>HEO</v>
          </cell>
          <cell r="D14" t="str">
            <v>Internal Audit</v>
          </cell>
          <cell r="E14" t="str">
            <v>IAD</v>
          </cell>
          <cell r="J14" t="str">
            <v>PB4.7</v>
          </cell>
          <cell r="K14">
            <v>31000</v>
          </cell>
        </row>
        <row r="15">
          <cell r="A15" t="str">
            <v>PB4.9</v>
          </cell>
          <cell r="B15" t="str">
            <v>Fast Stream</v>
          </cell>
          <cell r="D15" t="str">
            <v>Land and Development</v>
          </cell>
          <cell r="E15" t="str">
            <v>Land &amp; Dev</v>
          </cell>
          <cell r="J15" t="str">
            <v>PB4.9</v>
          </cell>
          <cell r="K15">
            <v>27000</v>
          </cell>
        </row>
        <row r="16">
          <cell r="A16" t="str">
            <v>PB5.0</v>
          </cell>
          <cell r="B16" t="str">
            <v>SEO</v>
          </cell>
          <cell r="D16" t="str">
            <v>Legal</v>
          </cell>
          <cell r="E16" t="str">
            <v>Other</v>
          </cell>
          <cell r="J16" t="str">
            <v>PB5.0</v>
          </cell>
          <cell r="K16">
            <v>33920</v>
          </cell>
        </row>
        <row r="17">
          <cell r="A17" t="str">
            <v>PB5.1</v>
          </cell>
          <cell r="B17" t="str">
            <v>SEO</v>
          </cell>
          <cell r="D17" t="str">
            <v>LOC</v>
          </cell>
          <cell r="E17" t="str">
            <v>Loc DG / LSU</v>
          </cell>
          <cell r="J17" t="str">
            <v>PB5.1</v>
          </cell>
          <cell r="K17">
            <v>36500</v>
          </cell>
        </row>
        <row r="18">
          <cell r="A18" t="str">
            <v>PB5.2</v>
          </cell>
          <cell r="B18" t="str">
            <v>SEO</v>
          </cell>
          <cell r="D18" t="str">
            <v>Local Government Finance</v>
          </cell>
          <cell r="E18" t="str">
            <v>LGF</v>
          </cell>
          <cell r="J18" t="str">
            <v>PB5.2</v>
          </cell>
          <cell r="K18">
            <v>36500</v>
          </cell>
        </row>
        <row r="19">
          <cell r="A19" t="str">
            <v>PB5.3</v>
          </cell>
          <cell r="B19" t="str">
            <v>SEO</v>
          </cell>
          <cell r="D19" t="str">
            <v>Local Government Policy</v>
          </cell>
          <cell r="E19" t="str">
            <v>LGP</v>
          </cell>
          <cell r="J19" t="str">
            <v>PB5.3</v>
          </cell>
          <cell r="K19">
            <v>33920</v>
          </cell>
        </row>
        <row r="20">
          <cell r="A20" t="str">
            <v>PB5.4</v>
          </cell>
          <cell r="B20" t="str">
            <v>SEO</v>
          </cell>
          <cell r="D20" t="str">
            <v>Local Growth</v>
          </cell>
          <cell r="E20" t="str">
            <v>Loc Growth</v>
          </cell>
          <cell r="J20" t="str">
            <v>PB5.4</v>
          </cell>
          <cell r="K20">
            <v>36500</v>
          </cell>
        </row>
        <row r="21">
          <cell r="A21" t="str">
            <v>PB5.5</v>
          </cell>
          <cell r="B21" t="str">
            <v>SEO</v>
          </cell>
          <cell r="D21" t="str">
            <v>LSU</v>
          </cell>
          <cell r="E21" t="str">
            <v>Loc DG / LSU</v>
          </cell>
          <cell r="J21" t="str">
            <v>PB5.5</v>
          </cell>
          <cell r="K21">
            <v>39611</v>
          </cell>
        </row>
        <row r="22">
          <cell r="A22" t="str">
            <v>PB5.6</v>
          </cell>
          <cell r="B22" t="str">
            <v>SEO</v>
          </cell>
          <cell r="D22" t="str">
            <v>Ministerial Offices</v>
          </cell>
          <cell r="E22" t="str">
            <v>SCPO</v>
          </cell>
          <cell r="J22" t="str">
            <v>PB5.6</v>
          </cell>
          <cell r="K22">
            <v>36506</v>
          </cell>
        </row>
        <row r="23">
          <cell r="A23" t="str">
            <v>PB5.8</v>
          </cell>
          <cell r="B23" t="str">
            <v>SEO</v>
          </cell>
          <cell r="D23" t="str">
            <v>NEI</v>
          </cell>
          <cell r="E23" t="str">
            <v>Nei DG</v>
          </cell>
          <cell r="J23" t="str">
            <v>PB5.8</v>
          </cell>
          <cell r="K23">
            <v>39618</v>
          </cell>
        </row>
        <row r="24">
          <cell r="A24" t="str">
            <v>PB6.0</v>
          </cell>
          <cell r="B24" t="str">
            <v>G7</v>
          </cell>
          <cell r="D24" t="str">
            <v>People Capability &amp; Change</v>
          </cell>
          <cell r="E24" t="str">
            <v>PCC</v>
          </cell>
          <cell r="J24" t="str">
            <v>PB6.0</v>
          </cell>
          <cell r="K24">
            <v>44555</v>
          </cell>
        </row>
        <row r="25">
          <cell r="A25" t="str">
            <v>PB6.1</v>
          </cell>
          <cell r="B25" t="str">
            <v>G7</v>
          </cell>
          <cell r="D25" t="str">
            <v>Performance and Places</v>
          </cell>
          <cell r="E25" t="str">
            <v>PeP</v>
          </cell>
          <cell r="J25" t="str">
            <v>PB6.1</v>
          </cell>
          <cell r="K25">
            <v>48500</v>
          </cell>
        </row>
        <row r="26">
          <cell r="A26" t="str">
            <v>PB7.0</v>
          </cell>
          <cell r="B26" t="str">
            <v>G6</v>
          </cell>
          <cell r="D26" t="str">
            <v>Planning</v>
          </cell>
          <cell r="E26" t="str">
            <v>Planning</v>
          </cell>
          <cell r="J26" t="str">
            <v>PB7.0</v>
          </cell>
          <cell r="K26">
            <v>53625</v>
          </cell>
        </row>
        <row r="27">
          <cell r="A27" t="str">
            <v>PB7.1</v>
          </cell>
          <cell r="B27" t="str">
            <v>G6</v>
          </cell>
          <cell r="D27" t="str">
            <v>SCPO</v>
          </cell>
          <cell r="E27" t="str">
            <v>SCPO</v>
          </cell>
          <cell r="J27" t="str">
            <v>PB7.1</v>
          </cell>
          <cell r="K27">
            <v>58500</v>
          </cell>
        </row>
        <row r="28">
          <cell r="A28" t="str">
            <v>PB7.1P</v>
          </cell>
          <cell r="B28" t="str">
            <v>G6</v>
          </cell>
          <cell r="D28" t="str">
            <v>Strategy</v>
          </cell>
          <cell r="E28" t="str">
            <v>SCPO</v>
          </cell>
          <cell r="J28" t="str">
            <v>PB7.1P</v>
          </cell>
          <cell r="K28">
            <v>58500</v>
          </cell>
        </row>
        <row r="29">
          <cell r="A29" t="str">
            <v>PERM S</v>
          </cell>
          <cell r="B29" t="str">
            <v>Perm Sec / DG</v>
          </cell>
          <cell r="D29" t="str">
            <v>TF</v>
          </cell>
          <cell r="E29" t="str">
            <v>Troubled Families</v>
          </cell>
          <cell r="J29" t="str">
            <v>PERM S</v>
          </cell>
          <cell r="K29">
            <v>160000</v>
          </cell>
        </row>
        <row r="30">
          <cell r="A30" t="str">
            <v>SCSB1A</v>
          </cell>
          <cell r="B30" t="str">
            <v>Deputy Director</v>
          </cell>
          <cell r="D30" t="str">
            <v>YTBA</v>
          </cell>
          <cell r="E30" t="str">
            <v>Other</v>
          </cell>
          <cell r="J30" t="str">
            <v>SCSB1A</v>
          </cell>
          <cell r="K30">
            <v>67600</v>
          </cell>
        </row>
        <row r="31">
          <cell r="A31" t="str">
            <v>SCSPB1</v>
          </cell>
          <cell r="B31" t="str">
            <v>Deputy Director</v>
          </cell>
          <cell r="D31" t="str">
            <v>Cities and Local Growth</v>
          </cell>
          <cell r="E31" t="str">
            <v>Cities &amp; Local Growth</v>
          </cell>
          <cell r="J31" t="str">
            <v>SCSPB1</v>
          </cell>
          <cell r="K31">
            <v>63000</v>
          </cell>
        </row>
        <row r="32">
          <cell r="A32" t="str">
            <v>SCSPB2</v>
          </cell>
          <cell r="B32" t="str">
            <v>Director</v>
          </cell>
          <cell r="D32" t="str">
            <v>Troubled Families Team</v>
          </cell>
          <cell r="E32" t="str">
            <v>Troubled Families</v>
          </cell>
          <cell r="J32" t="str">
            <v>SCSPB2</v>
          </cell>
          <cell r="K32">
            <v>86000</v>
          </cell>
        </row>
        <row r="33">
          <cell r="A33" t="str">
            <v>SCSPB3</v>
          </cell>
          <cell r="B33" t="str">
            <v>Perm Sec / DG</v>
          </cell>
          <cell r="D33" t="str">
            <v>Localities and London Team</v>
          </cell>
          <cell r="E33" t="str">
            <v>Localities and London Team</v>
          </cell>
          <cell r="J33" t="str">
            <v>SCSPB3</v>
          </cell>
          <cell r="K33">
            <v>105000</v>
          </cell>
        </row>
        <row r="34">
          <cell r="A34" t="str">
            <v>CONTR</v>
          </cell>
          <cell r="B34" t="str">
            <v>Other Grades</v>
          </cell>
          <cell r="D34" t="str">
            <v>Housing Standards and Support</v>
          </cell>
          <cell r="E34" t="str">
            <v>Housing Standards</v>
          </cell>
          <cell r="J34" t="str">
            <v>CONTR</v>
          </cell>
          <cell r="K34">
            <v>101250</v>
          </cell>
        </row>
        <row r="35">
          <cell r="A35" t="str">
            <v>CONSUL</v>
          </cell>
          <cell r="B35" t="str">
            <v>Other Grades</v>
          </cell>
          <cell r="D35" t="str">
            <v>Housing Supply</v>
          </cell>
          <cell r="E35" t="str">
            <v>Housing Supply</v>
          </cell>
          <cell r="J35" t="str">
            <v>CONSUL</v>
          </cell>
          <cell r="K35">
            <v>0</v>
          </cell>
        </row>
        <row r="36">
          <cell r="A36" t="str">
            <v>CLERAD</v>
          </cell>
          <cell r="B36" t="str">
            <v>Other Grades</v>
          </cell>
          <cell r="D36" t="str">
            <v>Central Finance</v>
          </cell>
          <cell r="E36" t="str">
            <v>Finance</v>
          </cell>
          <cell r="J36" t="str">
            <v>CLERAD</v>
          </cell>
          <cell r="K36">
            <v>33750</v>
          </cell>
        </row>
        <row r="37">
          <cell r="A37" t="str">
            <v>PB3.1</v>
          </cell>
          <cell r="B37" t="str">
            <v>EO</v>
          </cell>
          <cell r="D37" t="str">
            <v>F</v>
          </cell>
          <cell r="E37" t="str">
            <v>Finance</v>
          </cell>
          <cell r="J37" t="str">
            <v>PB3.1</v>
          </cell>
          <cell r="K37">
            <v>23175</v>
          </cell>
        </row>
        <row r="38">
          <cell r="D38" t="str">
            <v>Finance Change</v>
          </cell>
          <cell r="E38" t="str">
            <v>Finance</v>
          </cell>
          <cell r="J38" t="str">
            <v>PB3.4</v>
          </cell>
          <cell r="K38">
            <v>26868</v>
          </cell>
        </row>
        <row r="39">
          <cell r="D39" t="str">
            <v>Finance Shared Service Div</v>
          </cell>
          <cell r="E39" t="str">
            <v>Finance</v>
          </cell>
        </row>
        <row r="40">
          <cell r="D40" t="str">
            <v>Knowledge &amp; IT</v>
          </cell>
          <cell r="E40" t="str">
            <v>Finance</v>
          </cell>
        </row>
        <row r="41">
          <cell r="D41" t="str">
            <v>Property Asset Management Unit</v>
          </cell>
          <cell r="E41" t="str">
            <v>Finance</v>
          </cell>
        </row>
        <row r="42">
          <cell r="D42" t="str">
            <v>DCLG114</v>
          </cell>
          <cell r="E42" t="str">
            <v>Localities and London Team</v>
          </cell>
        </row>
        <row r="43">
          <cell r="D43" t="str">
            <v>Localities Central Team</v>
          </cell>
          <cell r="E43" t="str">
            <v>Localities and London Team</v>
          </cell>
        </row>
        <row r="44">
          <cell r="D44" t="str">
            <v>Localities Leads</v>
          </cell>
          <cell r="E44" t="str">
            <v>Localities and London Team</v>
          </cell>
        </row>
        <row r="45">
          <cell r="D45" t="str">
            <v>London Futures Team</v>
          </cell>
          <cell r="E45" t="str">
            <v>Localities and London Team</v>
          </cell>
        </row>
        <row r="46">
          <cell r="D46" t="str">
            <v>London Policy team</v>
          </cell>
          <cell r="E46" t="str">
            <v>Localities and London Team</v>
          </cell>
        </row>
        <row r="47">
          <cell r="D47" t="str">
            <v>Policy Profession Support Team</v>
          </cell>
          <cell r="E47" t="str">
            <v>Localities and London Team</v>
          </cell>
        </row>
        <row r="48">
          <cell r="D48" t="str">
            <v>Better Department</v>
          </cell>
          <cell r="E48" t="str">
            <v>PCC</v>
          </cell>
        </row>
        <row r="49">
          <cell r="D49" t="str">
            <v>HR Operations</v>
          </cell>
          <cell r="E49" t="str">
            <v>PCC</v>
          </cell>
        </row>
        <row r="50">
          <cell r="D50" t="str">
            <v>HR Strategy and Policy</v>
          </cell>
          <cell r="E50" t="str">
            <v>PCC</v>
          </cell>
        </row>
        <row r="51">
          <cell r="D51" t="str">
            <v>Organisational Effectiveness</v>
          </cell>
          <cell r="E51" t="str">
            <v>PCC</v>
          </cell>
        </row>
        <row r="52">
          <cell r="D52" t="str">
            <v>PCAC</v>
          </cell>
          <cell r="E52" t="str">
            <v>PCC</v>
          </cell>
        </row>
        <row r="53">
          <cell r="D53" t="str">
            <v>Resourcing</v>
          </cell>
          <cell r="E53" t="str">
            <v>PCC</v>
          </cell>
        </row>
      </sheetData>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Leavers in Period"/>
      <sheetName val="Employment Liabillity"/>
      <sheetName val="SAP Leavers"/>
      <sheetName val="Dir Table"/>
      <sheetName val="Tables"/>
      <sheetName val="Historic Chart"/>
      <sheetName val="Historic Chart - minus exits on"/>
      <sheetName val="Total to date Chart"/>
      <sheetName val="Leavers by Month"/>
      <sheetName val="VLOOKUP"/>
      <sheetName val="Sheet1"/>
      <sheetName val="Leavers_in_Period"/>
      <sheetName val="Employment_Liabillity"/>
      <sheetName val="SAP_Leavers"/>
      <sheetName val="Dir_Table"/>
      <sheetName val="Historic_Chart"/>
      <sheetName val="Historic_Chart_-_minus_exits_on"/>
      <sheetName val="Total_to_date_Chart"/>
      <sheetName val="Leavers_by_Month"/>
    </sheetNames>
    <sheetDataSet>
      <sheetData sheetId="0"/>
      <sheetData sheetId="1"/>
      <sheetData sheetId="2"/>
      <sheetData sheetId="3"/>
      <sheetData sheetId="4"/>
      <sheetData sheetId="5"/>
      <sheetData sheetId="6"/>
      <sheetData sheetId="7"/>
      <sheetData sheetId="8"/>
      <sheetData sheetId="9"/>
      <sheetData sheetId="10">
        <row r="1">
          <cell r="A1" t="str">
            <v>PIMS Leaving Reason</v>
          </cell>
          <cell r="B1" t="str">
            <v>Leavers (not including managed exits)</v>
          </cell>
          <cell r="C1" t="str">
            <v>Leavers (only those who have left the Civil Service)</v>
          </cell>
          <cell r="D1" t="str">
            <v>Leavers (transfers out excluding transfer of function)</v>
          </cell>
          <cell r="E1" t="str">
            <v>Leaving Reason Graph</v>
          </cell>
        </row>
        <row r="2">
          <cell r="A2" t="str">
            <v>Actuarially Reduced Retirement</v>
          </cell>
          <cell r="B2" t="str">
            <v>No</v>
          </cell>
          <cell r="C2" t="str">
            <v>No</v>
          </cell>
          <cell r="D2" t="str">
            <v>No</v>
          </cell>
          <cell r="E2" t="str">
            <v>Early Exit</v>
          </cell>
        </row>
        <row r="3">
          <cell r="A3" t="str">
            <v>Approved Early Retirement</v>
          </cell>
          <cell r="B3" t="str">
            <v>No</v>
          </cell>
          <cell r="C3" t="str">
            <v>No</v>
          </cell>
          <cell r="D3" t="str">
            <v>No</v>
          </cell>
          <cell r="E3" t="str">
            <v>Early Exit</v>
          </cell>
        </row>
        <row r="4">
          <cell r="A4" t="str">
            <v>Compens Dismissal Inefficiency</v>
          </cell>
          <cell r="B4" t="str">
            <v>No</v>
          </cell>
          <cell r="C4" t="str">
            <v>No</v>
          </cell>
          <cell r="D4" t="str">
            <v>No</v>
          </cell>
          <cell r="E4" t="str">
            <v>Other</v>
          </cell>
        </row>
        <row r="5">
          <cell r="A5" t="str">
            <v>Compul Early Ret Redundancy</v>
          </cell>
          <cell r="B5" t="str">
            <v>No</v>
          </cell>
          <cell r="C5" t="str">
            <v>No</v>
          </cell>
          <cell r="D5" t="str">
            <v>No</v>
          </cell>
          <cell r="E5" t="str">
            <v>Early Exit</v>
          </cell>
        </row>
        <row r="6">
          <cell r="A6" t="str">
            <v>Compuls Early Ret on Ltd Effic</v>
          </cell>
          <cell r="B6" t="str">
            <v>No</v>
          </cell>
          <cell r="C6" t="str">
            <v>No</v>
          </cell>
          <cell r="D6" t="str">
            <v>No</v>
          </cell>
          <cell r="E6" t="str">
            <v>Early Exit</v>
          </cell>
        </row>
        <row r="7">
          <cell r="A7" t="str">
            <v>Compuls Early Ret Structural</v>
          </cell>
          <cell r="B7" t="str">
            <v>No</v>
          </cell>
          <cell r="C7" t="str">
            <v>No</v>
          </cell>
          <cell r="D7" t="str">
            <v>No</v>
          </cell>
          <cell r="E7" t="str">
            <v>Early Exit</v>
          </cell>
        </row>
        <row r="8">
          <cell r="A8" t="str">
            <v>Compulsory Early Severance</v>
          </cell>
          <cell r="B8" t="str">
            <v>No</v>
          </cell>
          <cell r="C8" t="str">
            <v>No</v>
          </cell>
          <cell r="D8" t="str">
            <v>No</v>
          </cell>
          <cell r="E8" t="str">
            <v>Early Exit</v>
          </cell>
        </row>
        <row r="9">
          <cell r="A9" t="str">
            <v>Compulsory Redundancy</v>
          </cell>
          <cell r="B9" t="str">
            <v>No</v>
          </cell>
          <cell r="C9" t="str">
            <v>No</v>
          </cell>
          <cell r="D9" t="str">
            <v>No</v>
          </cell>
          <cell r="E9" t="str">
            <v>Early Exit</v>
          </cell>
        </row>
        <row r="10">
          <cell r="A10" t="str">
            <v>Death</v>
          </cell>
          <cell r="B10" t="str">
            <v>Yes</v>
          </cell>
          <cell r="C10" t="str">
            <v>Yes</v>
          </cell>
          <cell r="D10" t="str">
            <v>No</v>
          </cell>
          <cell r="E10" t="str">
            <v>Other</v>
          </cell>
        </row>
        <row r="11">
          <cell r="A11" t="str">
            <v>Dismissal - Disciplinary</v>
          </cell>
          <cell r="B11" t="str">
            <v>No</v>
          </cell>
          <cell r="C11" t="str">
            <v>No</v>
          </cell>
          <cell r="D11" t="str">
            <v>No</v>
          </cell>
          <cell r="E11" t="str">
            <v>Other</v>
          </cell>
        </row>
        <row r="12">
          <cell r="A12" t="str">
            <v>Dismissal Inefficiency Compens</v>
          </cell>
          <cell r="B12" t="str">
            <v>No</v>
          </cell>
          <cell r="C12" t="str">
            <v>No</v>
          </cell>
          <cell r="D12" t="str">
            <v>No</v>
          </cell>
          <cell r="E12" t="str">
            <v>Other</v>
          </cell>
        </row>
        <row r="13">
          <cell r="A13" t="str">
            <v>Dismissal Inefficiency No Comp</v>
          </cell>
          <cell r="B13" t="str">
            <v>No</v>
          </cell>
          <cell r="C13" t="str">
            <v>No</v>
          </cell>
          <cell r="D13" t="str">
            <v>No</v>
          </cell>
          <cell r="E13" t="str">
            <v>Other</v>
          </cell>
        </row>
        <row r="14">
          <cell r="A14" t="str">
            <v>End Cas/Provis/Period Appt</v>
          </cell>
          <cell r="B14" t="str">
            <v>No</v>
          </cell>
          <cell r="C14" t="str">
            <v>No</v>
          </cell>
          <cell r="D14" t="str">
            <v>No</v>
          </cell>
          <cell r="E14" t="str">
            <v>End of Contract</v>
          </cell>
        </row>
        <row r="15">
          <cell r="A15" t="str">
            <v>End of Fixed-Term Contract</v>
          </cell>
          <cell r="B15" t="str">
            <v>No</v>
          </cell>
          <cell r="C15" t="str">
            <v>No</v>
          </cell>
          <cell r="D15" t="str">
            <v>No</v>
          </cell>
          <cell r="E15" t="str">
            <v>End of Contract</v>
          </cell>
        </row>
        <row r="16">
          <cell r="A16" t="str">
            <v>End Of Loan Period</v>
          </cell>
          <cell r="B16" t="str">
            <v>No</v>
          </cell>
          <cell r="C16" t="str">
            <v>No</v>
          </cell>
          <cell r="D16" t="str">
            <v>No</v>
          </cell>
          <cell r="E16" t="str">
            <v>End of Contract</v>
          </cell>
        </row>
        <row r="17">
          <cell r="A17" t="str">
            <v>Flex Early Ret Ltd Efficiency</v>
          </cell>
          <cell r="B17" t="str">
            <v>No</v>
          </cell>
          <cell r="C17" t="str">
            <v>No</v>
          </cell>
          <cell r="D17" t="str">
            <v>No</v>
          </cell>
          <cell r="E17" t="str">
            <v>Early Exit</v>
          </cell>
        </row>
        <row r="18">
          <cell r="A18" t="str">
            <v>Flex Early Ret Ltd Postability</v>
          </cell>
          <cell r="B18" t="str">
            <v>No</v>
          </cell>
          <cell r="C18" t="str">
            <v>No</v>
          </cell>
          <cell r="D18" t="str">
            <v>No</v>
          </cell>
          <cell r="E18" t="str">
            <v>Early Exit</v>
          </cell>
        </row>
        <row r="19">
          <cell r="A19" t="str">
            <v>Flex Early Sever Structural</v>
          </cell>
          <cell r="B19" t="str">
            <v>No</v>
          </cell>
          <cell r="C19" t="str">
            <v>No</v>
          </cell>
          <cell r="D19" t="str">
            <v>No</v>
          </cell>
          <cell r="E19" t="str">
            <v>Early Exit</v>
          </cell>
        </row>
        <row r="20">
          <cell r="A20" t="str">
            <v>Flexible Early Ret Structural</v>
          </cell>
          <cell r="B20" t="str">
            <v>No</v>
          </cell>
          <cell r="C20" t="str">
            <v>No</v>
          </cell>
          <cell r="D20" t="str">
            <v>No</v>
          </cell>
          <cell r="E20" t="str">
            <v>Early Exit</v>
          </cell>
        </row>
        <row r="21">
          <cell r="A21" t="str">
            <v>Machinery of Govt Change</v>
          </cell>
          <cell r="B21" t="str">
            <v>No</v>
          </cell>
          <cell r="C21" t="str">
            <v>No</v>
          </cell>
          <cell r="D21" t="str">
            <v>No</v>
          </cell>
          <cell r="E21" t="str">
            <v>Other</v>
          </cell>
        </row>
        <row r="22">
          <cell r="A22" t="str">
            <v>New Position</v>
          </cell>
          <cell r="B22" t="str">
            <v>Yes</v>
          </cell>
          <cell r="C22" t="str">
            <v>Yes</v>
          </cell>
          <cell r="D22" t="str">
            <v>No</v>
          </cell>
          <cell r="E22" t="str">
            <v>Other</v>
          </cell>
        </row>
        <row r="23">
          <cell r="A23" t="str">
            <v>No Comp Dismissal Inefficiency</v>
          </cell>
          <cell r="B23" t="str">
            <v>No</v>
          </cell>
          <cell r="C23" t="str">
            <v>No</v>
          </cell>
          <cell r="D23" t="str">
            <v>No</v>
          </cell>
          <cell r="E23" t="str">
            <v>Other</v>
          </cell>
        </row>
        <row r="24">
          <cell r="A24" t="str">
            <v>Non-Employee Termination</v>
          </cell>
          <cell r="B24" t="str">
            <v>Yes</v>
          </cell>
          <cell r="C24" t="str">
            <v>Yes</v>
          </cell>
          <cell r="D24" t="str">
            <v>No</v>
          </cell>
          <cell r="E24" t="str">
            <v>Other</v>
          </cell>
        </row>
        <row r="25">
          <cell r="A25" t="str">
            <v>Prem Retire - Structural</v>
          </cell>
          <cell r="B25" t="str">
            <v>No</v>
          </cell>
          <cell r="C25" t="str">
            <v>No</v>
          </cell>
          <cell r="D25" t="str">
            <v>No</v>
          </cell>
          <cell r="E25" t="str">
            <v>Early Exit</v>
          </cell>
        </row>
        <row r="26">
          <cell r="A26" t="str">
            <v>Premature Retire Ltd Efficienc</v>
          </cell>
          <cell r="B26" t="str">
            <v>No</v>
          </cell>
          <cell r="C26" t="str">
            <v>No</v>
          </cell>
          <cell r="D26" t="str">
            <v>No</v>
          </cell>
          <cell r="E26" t="str">
            <v>Early Exit</v>
          </cell>
        </row>
        <row r="27">
          <cell r="A27" t="str">
            <v>Premature Retire-Redundancy</v>
          </cell>
          <cell r="B27" t="str">
            <v>No</v>
          </cell>
          <cell r="C27" t="str">
            <v>No</v>
          </cell>
          <cell r="D27" t="str">
            <v>No</v>
          </cell>
          <cell r="E27" t="str">
            <v>Early Exit</v>
          </cell>
        </row>
        <row r="28">
          <cell r="A28" t="str">
            <v>Privatisation of Function &lt;2yr</v>
          </cell>
          <cell r="B28" t="str">
            <v>No</v>
          </cell>
          <cell r="C28" t="str">
            <v>No</v>
          </cell>
          <cell r="D28" t="str">
            <v>No</v>
          </cell>
          <cell r="E28" t="str">
            <v>Other</v>
          </cell>
        </row>
        <row r="29">
          <cell r="A29" t="str">
            <v>Privatisation Of Function &gt;2yr</v>
          </cell>
          <cell r="B29" t="str">
            <v>No</v>
          </cell>
          <cell r="C29" t="str">
            <v>No</v>
          </cell>
          <cell r="D29" t="str">
            <v>No</v>
          </cell>
          <cell r="E29" t="str">
            <v>Other</v>
          </cell>
        </row>
        <row r="30">
          <cell r="A30" t="str">
            <v>Resignation &lt; 2 years service</v>
          </cell>
          <cell r="B30" t="str">
            <v>Yes</v>
          </cell>
          <cell r="C30" t="str">
            <v>Yes</v>
          </cell>
          <cell r="D30" t="str">
            <v>No</v>
          </cell>
          <cell r="E30" t="str">
            <v>Resignation</v>
          </cell>
        </row>
        <row r="31">
          <cell r="A31" t="str">
            <v>Resignation &gt; 2 years service</v>
          </cell>
          <cell r="B31" t="str">
            <v>Yes</v>
          </cell>
          <cell r="C31" t="str">
            <v>Yes</v>
          </cell>
          <cell r="D31" t="str">
            <v>No</v>
          </cell>
          <cell r="E31" t="str">
            <v>Resignation</v>
          </cell>
        </row>
        <row r="32">
          <cell r="A32" t="str">
            <v>Retirement  - Above Min Age</v>
          </cell>
          <cell r="B32" t="str">
            <v>Yes</v>
          </cell>
          <cell r="C32" t="str">
            <v>Yes</v>
          </cell>
          <cell r="D32" t="str">
            <v>No</v>
          </cell>
          <cell r="E32" t="str">
            <v>Retirement</v>
          </cell>
        </row>
        <row r="33">
          <cell r="A33" t="str">
            <v>Retirement - Ill Health</v>
          </cell>
          <cell r="B33" t="str">
            <v>Yes</v>
          </cell>
          <cell r="C33" t="str">
            <v>Yes</v>
          </cell>
          <cell r="D33" t="str">
            <v>No</v>
          </cell>
          <cell r="E33" t="str">
            <v>Retirement</v>
          </cell>
        </row>
        <row r="34">
          <cell r="A34" t="str">
            <v>Retirement - Minimum Age</v>
          </cell>
          <cell r="B34" t="str">
            <v>Yes</v>
          </cell>
          <cell r="C34" t="str">
            <v>Yes</v>
          </cell>
          <cell r="D34" t="str">
            <v>No</v>
          </cell>
          <cell r="E34" t="str">
            <v>Retirement</v>
          </cell>
        </row>
        <row r="35">
          <cell r="A35" t="str">
            <v>Termination - Reason Unknown</v>
          </cell>
          <cell r="B35" t="str">
            <v>Yes</v>
          </cell>
          <cell r="C35" t="str">
            <v>Yes</v>
          </cell>
          <cell r="D35" t="str">
            <v>No</v>
          </cell>
          <cell r="E35" t="str">
            <v>Other</v>
          </cell>
        </row>
        <row r="36">
          <cell r="A36" t="str">
            <v>Transfer of Function in CS</v>
          </cell>
          <cell r="B36" t="str">
            <v>Yes</v>
          </cell>
          <cell r="C36" t="str">
            <v>No</v>
          </cell>
          <cell r="D36" t="str">
            <v>No</v>
          </cell>
          <cell r="E36" t="str">
            <v>Transfer</v>
          </cell>
        </row>
        <row r="37">
          <cell r="A37" t="str">
            <v>Transfer of Function with CS</v>
          </cell>
          <cell r="B37" t="str">
            <v>Yes</v>
          </cell>
          <cell r="C37" t="str">
            <v>No</v>
          </cell>
          <cell r="D37" t="str">
            <v>No</v>
          </cell>
          <cell r="E37" t="str">
            <v>Transfer</v>
          </cell>
        </row>
        <row r="38">
          <cell r="A38" t="str">
            <v>Transfer to DfT</v>
          </cell>
          <cell r="B38" t="str">
            <v>Yes</v>
          </cell>
          <cell r="C38" t="str">
            <v>No</v>
          </cell>
          <cell r="D38" t="str">
            <v>Yes</v>
          </cell>
          <cell r="E38" t="str">
            <v>Transfer</v>
          </cell>
        </row>
        <row r="39">
          <cell r="A39" t="str">
            <v>Transfer to HA</v>
          </cell>
          <cell r="B39" t="str">
            <v>Yes</v>
          </cell>
          <cell r="C39" t="str">
            <v>No</v>
          </cell>
          <cell r="D39" t="str">
            <v>Yes</v>
          </cell>
          <cell r="E39" t="str">
            <v>Transfer</v>
          </cell>
        </row>
        <row r="40">
          <cell r="A40" t="str">
            <v>Transfer to Non CS Public Sect</v>
          </cell>
          <cell r="B40" t="str">
            <v>Yes</v>
          </cell>
          <cell r="C40" t="str">
            <v>No</v>
          </cell>
          <cell r="D40" t="str">
            <v>Yes</v>
          </cell>
          <cell r="E40" t="str">
            <v>Transfer</v>
          </cell>
        </row>
        <row r="41">
          <cell r="A41" t="str">
            <v>Transfer to OGD</v>
          </cell>
          <cell r="B41" t="str">
            <v>Yes</v>
          </cell>
          <cell r="C41" t="str">
            <v>No</v>
          </cell>
          <cell r="D41" t="str">
            <v>Yes</v>
          </cell>
          <cell r="E41" t="str">
            <v>Transfer</v>
          </cell>
        </row>
        <row r="42">
          <cell r="A42" t="str">
            <v>Transfer to Other Govt Dept</v>
          </cell>
          <cell r="B42" t="str">
            <v>Yes</v>
          </cell>
          <cell r="C42" t="str">
            <v>No</v>
          </cell>
          <cell r="D42" t="str">
            <v>Yes</v>
          </cell>
          <cell r="E42" t="str">
            <v>Transfer</v>
          </cell>
        </row>
        <row r="43">
          <cell r="A43" t="str">
            <v>Transfer to VOSA</v>
          </cell>
          <cell r="B43" t="str">
            <v>Yes</v>
          </cell>
          <cell r="C43" t="str">
            <v>No</v>
          </cell>
          <cell r="D43" t="str">
            <v>Yes</v>
          </cell>
          <cell r="E43" t="str">
            <v>Transfer</v>
          </cell>
        </row>
        <row r="44">
          <cell r="A44" t="str">
            <v>Vol Redundancy Comp Early Sev</v>
          </cell>
          <cell r="B44" t="str">
            <v>No</v>
          </cell>
          <cell r="C44" t="str">
            <v>No</v>
          </cell>
          <cell r="D44" t="str">
            <v>No</v>
          </cell>
          <cell r="E44" t="str">
            <v>Early Exit</v>
          </cell>
        </row>
        <row r="45">
          <cell r="A45" t="str">
            <v>Voluntary Early Retirement</v>
          </cell>
          <cell r="B45" t="str">
            <v>No</v>
          </cell>
          <cell r="C45" t="str">
            <v>No</v>
          </cell>
          <cell r="D45" t="str">
            <v>No</v>
          </cell>
          <cell r="E45" t="str">
            <v>Early Exit</v>
          </cell>
        </row>
        <row r="46">
          <cell r="A46" t="str">
            <v>Voluntary Early Severance</v>
          </cell>
          <cell r="B46" t="str">
            <v>No</v>
          </cell>
          <cell r="C46" t="str">
            <v>No</v>
          </cell>
          <cell r="D46" t="str">
            <v>No</v>
          </cell>
          <cell r="E46" t="str">
            <v>Early Exit</v>
          </cell>
        </row>
        <row r="47">
          <cell r="A47" t="str">
            <v>Voluntary Redundancy</v>
          </cell>
          <cell r="B47" t="str">
            <v>No</v>
          </cell>
          <cell r="C47" t="str">
            <v>No</v>
          </cell>
          <cell r="D47" t="str">
            <v>No</v>
          </cell>
          <cell r="E47" t="str">
            <v>Early Exit</v>
          </cell>
        </row>
        <row r="48">
          <cell r="A48" t="str">
            <v>Voluntary Exit</v>
          </cell>
          <cell r="B48" t="str">
            <v>No</v>
          </cell>
          <cell r="C48" t="str">
            <v>No</v>
          </cell>
          <cell r="D48" t="str">
            <v>No</v>
          </cell>
          <cell r="E48" t="str">
            <v>Early Exit</v>
          </cell>
        </row>
        <row r="49">
          <cell r="A49" t="str">
            <v>Resignation</v>
          </cell>
          <cell r="B49" t="str">
            <v>Yes</v>
          </cell>
          <cell r="C49" t="str">
            <v>Yes</v>
          </cell>
          <cell r="D49" t="str">
            <v>No</v>
          </cell>
          <cell r="E49" t="str">
            <v>Resignation</v>
          </cell>
        </row>
        <row r="50">
          <cell r="A50" t="str">
            <v>Transfer to OGD</v>
          </cell>
          <cell r="B50" t="str">
            <v>Yes</v>
          </cell>
          <cell r="C50" t="str">
            <v>No</v>
          </cell>
          <cell r="D50" t="str">
            <v>Yes</v>
          </cell>
          <cell r="E50" t="str">
            <v>Transfer</v>
          </cell>
        </row>
        <row r="51">
          <cell r="A51" t="str">
            <v>Retirement, Voluntary</v>
          </cell>
          <cell r="B51" t="str">
            <v>Yes</v>
          </cell>
          <cell r="C51" t="str">
            <v>Yes</v>
          </cell>
          <cell r="D51" t="str">
            <v>No</v>
          </cell>
          <cell r="E51" t="str">
            <v>Resignation</v>
          </cell>
        </row>
        <row r="52">
          <cell r="A52" t="str">
            <v>Retirement, Ill Health</v>
          </cell>
          <cell r="B52" t="str">
            <v>Yes</v>
          </cell>
          <cell r="C52" t="str">
            <v>Yes</v>
          </cell>
          <cell r="D52" t="str">
            <v>No</v>
          </cell>
          <cell r="E52" t="str">
            <v>Retirement</v>
          </cell>
        </row>
        <row r="53">
          <cell r="A53" t="str">
            <v>End of Loan</v>
          </cell>
          <cell r="B53" t="str">
            <v>No</v>
          </cell>
          <cell r="C53" t="str">
            <v>No</v>
          </cell>
          <cell r="D53" t="str">
            <v>No</v>
          </cell>
          <cell r="E53" t="str">
            <v>End of Contract</v>
          </cell>
        </row>
        <row r="54">
          <cell r="A54" t="str">
            <v>End of Temporary Contract</v>
          </cell>
          <cell r="B54" t="str">
            <v>No</v>
          </cell>
          <cell r="C54" t="str">
            <v>No</v>
          </cell>
          <cell r="D54" t="str">
            <v>No</v>
          </cell>
          <cell r="E54" t="str">
            <v>End of Contract</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sheetData>
      <sheetData sheetId="11"/>
      <sheetData sheetId="12"/>
      <sheetData sheetId="13"/>
      <sheetData sheetId="14"/>
      <sheetData sheetId="15"/>
      <sheetData sheetId="16"/>
      <sheetData sheetId="17"/>
      <sheetData sheetId="18"/>
      <sheetData sheetId="19"/>
    </sheetDataSet>
  </externalBook>
</externalLink>
</file>

<file path=xl/persons/person.xml><?xml version="1.0" encoding="utf-8"?>
<personList xmlns="http://schemas.microsoft.com/office/spreadsheetml/2018/threadedcomments" xmlns:x="http://schemas.openxmlformats.org/spreadsheetml/2006/main">
  <person displayName="Ryan Whitlock" id="{F0D245F8-353D-4ED5-9C43-1D6C55103BCF}" userId="Ryan.Whitlock@communities.gov.uk" providerId="PeoplePicker"/>
  <person displayName="Ryan Whitlock" id="{9B6949C2-2058-44F0-B385-9130447E64AB}" userId="S::ryan.whitlock@communities.gov.uk::5941fb5d-77d9-4821-9aae-c9bff65a20f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60" dT="2022-04-27T11:55:01.31" personId="{9B6949C2-2058-44F0-B385-9130447E64AB}" id="{393DFE71-5EA9-4F0D-9A77-967DD2B6BAB8}">
    <text xml:space="preserve">need LGF one of these @Ryan Whitlock </text>
    <mentions>
      <mention mentionpersonId="{F0D245F8-353D-4ED5-9C43-1D6C55103BCF}" mentionId="{21045DF2-50B5-4AF7-A9CC-1B09F275BC30}" startIndex="22" length="14"/>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13B2E-2D9F-4F40-889E-DCE100B030C7}">
  <sheetPr>
    <tabColor rgb="FF00B050"/>
    <pageSetUpPr fitToPage="1"/>
  </sheetPr>
  <dimension ref="A1:J70"/>
  <sheetViews>
    <sheetView tabSelected="1" zoomScaleNormal="100" workbookViewId="0">
      <pane xSplit="1" ySplit="4" topLeftCell="B50" activePane="bottomRight" state="frozen"/>
      <selection activeCell="B8" sqref="B8"/>
      <selection pane="topRight" activeCell="B8" sqref="B8"/>
      <selection pane="bottomLeft" activeCell="B8" sqref="B8"/>
      <selection pane="bottomRight" activeCell="E68" sqref="E68"/>
    </sheetView>
  </sheetViews>
  <sheetFormatPr defaultColWidth="9" defaultRowHeight="15" customHeight="1" x14ac:dyDescent="0.35"/>
  <cols>
    <col min="1" max="1" width="63.54296875" style="1" customWidth="1"/>
    <col min="2" max="6" width="16" style="1" customWidth="1"/>
    <col min="7" max="7" width="2.54296875" style="1" customWidth="1"/>
    <col min="8" max="16384" width="9" style="1"/>
  </cols>
  <sheetData>
    <row r="1" spans="1:10" ht="15" customHeight="1" x14ac:dyDescent="0.35">
      <c r="A1" s="11" t="s">
        <v>242</v>
      </c>
    </row>
    <row r="2" spans="1:10" ht="15" customHeight="1" x14ac:dyDescent="0.35">
      <c r="A2" s="11"/>
    </row>
    <row r="3" spans="1:10" ht="15" customHeight="1" x14ac:dyDescent="0.35">
      <c r="B3" s="166" t="s">
        <v>1</v>
      </c>
      <c r="C3" s="167"/>
      <c r="D3" s="167"/>
      <c r="E3" s="167"/>
      <c r="F3" s="168"/>
    </row>
    <row r="4" spans="1:10" ht="70.5" customHeight="1" x14ac:dyDescent="0.35">
      <c r="B4" s="6" t="s">
        <v>2</v>
      </c>
      <c r="C4" s="6" t="s">
        <v>3</v>
      </c>
      <c r="D4" s="6" t="s">
        <v>4</v>
      </c>
      <c r="E4" s="163" t="s">
        <v>5</v>
      </c>
      <c r="F4" s="6" t="s">
        <v>6</v>
      </c>
      <c r="G4" s="12"/>
    </row>
    <row r="5" spans="1:10" ht="15" customHeight="1" x14ac:dyDescent="0.35">
      <c r="B5" s="2"/>
      <c r="C5" s="2"/>
      <c r="D5" s="2"/>
      <c r="E5" s="2"/>
      <c r="F5" s="2"/>
    </row>
    <row r="6" spans="1:10" ht="15" customHeight="1" x14ac:dyDescent="0.35">
      <c r="A6" s="4" t="s">
        <v>245</v>
      </c>
      <c r="B6" s="7">
        <f>'Mains Control Totals'!B39</f>
        <v>296.35300000000001</v>
      </c>
      <c r="C6" s="7">
        <f>'Mains Control Totals'!E39</f>
        <v>2237.3029999999999</v>
      </c>
      <c r="D6" s="7">
        <f>SUM(B6:C6)</f>
        <v>2533.6559999999999</v>
      </c>
      <c r="E6" s="164">
        <v>11715.264999999999</v>
      </c>
      <c r="F6" s="7">
        <f>'Mains Control Totals'!K39-'Mains Control Totals'!K25</f>
        <v>8987.973</v>
      </c>
    </row>
    <row r="7" spans="1:10" ht="15" customHeight="1" x14ac:dyDescent="0.35">
      <c r="B7" s="7"/>
      <c r="C7" s="7"/>
      <c r="D7" s="7"/>
      <c r="E7" s="7"/>
      <c r="F7" s="7"/>
    </row>
    <row r="8" spans="1:10" ht="15" customHeight="1" x14ac:dyDescent="0.35">
      <c r="A8" s="127"/>
      <c r="B8" s="8">
        <f>SUM(B6:B6)</f>
        <v>296.35300000000001</v>
      </c>
      <c r="C8" s="8">
        <f>SUM(C6:C6)</f>
        <v>2237.3029999999999</v>
      </c>
      <c r="D8" s="8">
        <f>SUM(D6:D6)</f>
        <v>2533.6559999999999</v>
      </c>
      <c r="E8" s="159">
        <f>SUM(E6:E6)</f>
        <v>11715.264999999999</v>
      </c>
      <c r="F8" s="24">
        <f>SUM(F6:F6)</f>
        <v>8987.973</v>
      </c>
      <c r="J8" s="18"/>
    </row>
    <row r="9" spans="1:10" ht="15" customHeight="1" x14ac:dyDescent="0.35">
      <c r="B9" s="2"/>
      <c r="C9" s="2"/>
      <c r="D9" s="2"/>
      <c r="E9" s="160"/>
      <c r="F9" s="2"/>
    </row>
    <row r="10" spans="1:10" ht="15" customHeight="1" x14ac:dyDescent="0.35">
      <c r="A10" s="11" t="s">
        <v>243</v>
      </c>
      <c r="B10" s="2"/>
      <c r="C10" s="2"/>
      <c r="D10" s="2"/>
      <c r="E10" s="160"/>
      <c r="F10" s="2"/>
    </row>
    <row r="11" spans="1:10" ht="15" customHeight="1" x14ac:dyDescent="0.35">
      <c r="B11" s="2"/>
      <c r="C11" s="2"/>
      <c r="D11" s="2"/>
      <c r="E11" s="160"/>
      <c r="F11" s="2"/>
    </row>
    <row r="12" spans="1:10" ht="15" customHeight="1" x14ac:dyDescent="0.35">
      <c r="A12" s="5" t="s">
        <v>259</v>
      </c>
      <c r="B12" s="2"/>
      <c r="C12" s="2"/>
      <c r="D12" s="2"/>
      <c r="E12" s="160"/>
      <c r="F12" s="2"/>
    </row>
    <row r="13" spans="1:10" ht="15" customHeight="1" x14ac:dyDescent="0.35">
      <c r="A13" s="1" t="s">
        <v>13</v>
      </c>
      <c r="C13" s="2"/>
      <c r="D13" s="2"/>
      <c r="E13" s="160"/>
      <c r="F13" s="2"/>
      <c r="J13" s="18"/>
    </row>
    <row r="14" spans="1:10" ht="15" customHeight="1" x14ac:dyDescent="0.35">
      <c r="A14" s="1" t="s">
        <v>14</v>
      </c>
      <c r="B14" s="2"/>
      <c r="C14" s="2"/>
      <c r="D14" s="2"/>
      <c r="E14" s="160"/>
      <c r="F14" s="2"/>
    </row>
    <row r="15" spans="1:10" ht="15" customHeight="1" x14ac:dyDescent="0.35">
      <c r="A15" s="1" t="s">
        <v>251</v>
      </c>
      <c r="B15" s="2"/>
      <c r="C15" s="2"/>
      <c r="D15" s="2"/>
      <c r="E15" s="161">
        <v>21.7</v>
      </c>
      <c r="F15" s="2"/>
    </row>
    <row r="16" spans="1:10" ht="15" customHeight="1" x14ac:dyDescent="0.35">
      <c r="B16" s="2"/>
      <c r="C16" s="2"/>
      <c r="D16" s="2"/>
      <c r="E16" s="161"/>
      <c r="F16" s="2"/>
    </row>
    <row r="17" spans="1:6" ht="15" customHeight="1" x14ac:dyDescent="0.35">
      <c r="A17" s="126" t="s">
        <v>15</v>
      </c>
      <c r="B17" s="2"/>
      <c r="C17" s="2"/>
      <c r="D17" s="2"/>
      <c r="E17" s="161"/>
      <c r="F17" s="2"/>
    </row>
    <row r="18" spans="1:6" ht="15" customHeight="1" x14ac:dyDescent="0.35">
      <c r="A18" s="1" t="s">
        <v>246</v>
      </c>
      <c r="B18" s="2">
        <f>'Mains Control Totals'!B42</f>
        <v>1.575</v>
      </c>
      <c r="C18" s="2"/>
      <c r="D18" s="7">
        <f t="shared" ref="D18:D21" si="0">SUM(B18:C18)</f>
        <v>1.575</v>
      </c>
      <c r="E18" s="161"/>
      <c r="F18" s="2"/>
    </row>
    <row r="19" spans="1:6" ht="15" customHeight="1" x14ac:dyDescent="0.35">
      <c r="A19" s="1" t="s">
        <v>247</v>
      </c>
      <c r="C19" s="2">
        <f>'Mains Control Totals'!E43</f>
        <v>24.03</v>
      </c>
      <c r="D19" s="7">
        <f t="shared" si="0"/>
        <v>24.03</v>
      </c>
      <c r="E19" s="161"/>
      <c r="F19" s="2">
        <f>'Mains Control Totals'!I43</f>
        <v>1.5</v>
      </c>
    </row>
    <row r="20" spans="1:6" ht="15" customHeight="1" x14ac:dyDescent="0.35">
      <c r="A20" s="1" t="s">
        <v>248</v>
      </c>
      <c r="C20" s="2">
        <f>'Mains Control Totals'!E44</f>
        <v>1.3129999999999999</v>
      </c>
      <c r="D20" s="7">
        <f t="shared" si="0"/>
        <v>1.3129999999999999</v>
      </c>
      <c r="E20" s="161"/>
      <c r="F20" s="2">
        <f>'Mains Control Totals'!I44</f>
        <v>0.3</v>
      </c>
    </row>
    <row r="21" spans="1:6" ht="15" customHeight="1" x14ac:dyDescent="0.35">
      <c r="A21" s="1" t="s">
        <v>207</v>
      </c>
      <c r="B21" s="2"/>
      <c r="C21" s="2">
        <f>'Mains Control Totals'!E45</f>
        <v>7.7</v>
      </c>
      <c r="D21" s="7">
        <f t="shared" si="0"/>
        <v>7.7</v>
      </c>
      <c r="E21" s="161"/>
      <c r="F21" s="2"/>
    </row>
    <row r="22" spans="1:6" ht="15" customHeight="1" x14ac:dyDescent="0.35">
      <c r="A22" s="1" t="s">
        <v>250</v>
      </c>
      <c r="B22" s="2"/>
      <c r="C22" s="2"/>
      <c r="D22" s="7"/>
      <c r="E22" s="161">
        <v>660</v>
      </c>
      <c r="F22" s="2"/>
    </row>
    <row r="23" spans="1:6" ht="15" customHeight="1" x14ac:dyDescent="0.35">
      <c r="B23" s="2"/>
      <c r="C23" s="2"/>
      <c r="D23" s="2"/>
      <c r="E23" s="160"/>
      <c r="F23" s="2"/>
    </row>
    <row r="24" spans="1:6" ht="15" customHeight="1" x14ac:dyDescent="0.35">
      <c r="A24" s="126" t="s">
        <v>19</v>
      </c>
      <c r="B24" s="2"/>
      <c r="C24" s="2"/>
      <c r="D24" s="2"/>
      <c r="E24" s="160"/>
      <c r="F24" s="2"/>
    </row>
    <row r="25" spans="1:6" ht="15" customHeight="1" x14ac:dyDescent="0.35">
      <c r="A25" s="1" t="s">
        <v>252</v>
      </c>
      <c r="B25" s="2"/>
      <c r="C25" s="2"/>
      <c r="D25" s="2"/>
      <c r="E25" s="161">
        <f>-30.18-8.169</f>
        <v>-38.349000000000004</v>
      </c>
      <c r="F25" s="2"/>
    </row>
    <row r="26" spans="1:6" ht="15" customHeight="1" x14ac:dyDescent="0.35">
      <c r="A26" s="20"/>
      <c r="B26" s="9"/>
      <c r="C26" s="9"/>
      <c r="D26" s="21"/>
      <c r="E26" s="21"/>
      <c r="F26" s="9"/>
    </row>
    <row r="27" spans="1:6" ht="15" customHeight="1" x14ac:dyDescent="0.35">
      <c r="A27" s="11" t="s">
        <v>24</v>
      </c>
      <c r="B27" s="3"/>
      <c r="C27" s="3"/>
      <c r="D27" s="2"/>
      <c r="E27" s="3"/>
      <c r="F27" s="3"/>
    </row>
    <row r="28" spans="1:6" ht="15" customHeight="1" x14ac:dyDescent="0.35">
      <c r="A28" s="11"/>
      <c r="B28" s="3"/>
      <c r="C28" s="3"/>
      <c r="D28" s="2"/>
      <c r="E28" s="3"/>
      <c r="F28" s="3"/>
    </row>
    <row r="29" spans="1:6" ht="15" customHeight="1" x14ac:dyDescent="0.35">
      <c r="A29" s="13" t="s">
        <v>43</v>
      </c>
      <c r="B29" s="3"/>
      <c r="C29" s="3"/>
      <c r="D29" s="2"/>
      <c r="E29" s="3"/>
      <c r="F29" s="3"/>
    </row>
    <row r="30" spans="1:6" ht="15" customHeight="1" x14ac:dyDescent="0.35">
      <c r="A30" s="165" t="s">
        <v>258</v>
      </c>
      <c r="B30" s="3"/>
      <c r="D30" s="2"/>
      <c r="E30" s="3"/>
      <c r="F30" s="14">
        <f>'Mains Control Totals'!I18+'Mains Control Totals'!I17</f>
        <v>601</v>
      </c>
    </row>
    <row r="31" spans="1:6" ht="15" customHeight="1" x14ac:dyDescent="0.35">
      <c r="A31" s="11"/>
      <c r="B31" s="3"/>
      <c r="C31" s="3"/>
      <c r="D31" s="2"/>
      <c r="E31" s="3"/>
      <c r="F31" s="3"/>
    </row>
    <row r="32" spans="1:6" ht="15" customHeight="1" x14ac:dyDescent="0.35">
      <c r="A32" s="20"/>
      <c r="B32" s="9"/>
      <c r="C32" s="9"/>
      <c r="D32" s="21"/>
      <c r="E32" s="9"/>
      <c r="F32" s="9"/>
    </row>
    <row r="33" spans="1:8" ht="15" customHeight="1" x14ac:dyDescent="0.35">
      <c r="A33" s="11" t="s">
        <v>46</v>
      </c>
      <c r="B33" s="3"/>
      <c r="C33" s="14"/>
      <c r="D33" s="2"/>
      <c r="E33" s="3"/>
      <c r="F33" s="3"/>
    </row>
    <row r="34" spans="1:8" ht="15" customHeight="1" x14ac:dyDescent="0.35">
      <c r="A34" s="15"/>
      <c r="B34" s="3"/>
      <c r="C34" s="3"/>
      <c r="D34" s="2"/>
      <c r="E34" s="3"/>
      <c r="F34" s="3"/>
    </row>
    <row r="35" spans="1:8" ht="15" customHeight="1" x14ac:dyDescent="0.35">
      <c r="A35" s="13" t="s">
        <v>47</v>
      </c>
      <c r="B35" s="3"/>
      <c r="C35" s="3"/>
      <c r="D35" s="2"/>
      <c r="E35" s="3"/>
      <c r="F35" s="3"/>
    </row>
    <row r="36" spans="1:8" ht="15" customHeight="1" x14ac:dyDescent="0.35">
      <c r="A36" s="15" t="s">
        <v>212</v>
      </c>
      <c r="B36" s="3">
        <f>'Mains Control Totals'!B59</f>
        <v>-0.91200000000000003</v>
      </c>
      <c r="C36" s="2"/>
      <c r="D36" s="2">
        <f t="shared" ref="D36:D45" si="1">SUM(B36:C36)</f>
        <v>-0.91200000000000003</v>
      </c>
      <c r="E36" s="2"/>
      <c r="F36" s="2"/>
    </row>
    <row r="37" spans="1:8" ht="15" customHeight="1" x14ac:dyDescent="0.35">
      <c r="A37" s="15" t="s">
        <v>213</v>
      </c>
      <c r="B37" s="3">
        <f>'Mains Control Totals'!B60</f>
        <v>8.1000000000000003E-2</v>
      </c>
      <c r="C37" s="3"/>
      <c r="D37" s="2">
        <f t="shared" si="1"/>
        <v>8.1000000000000003E-2</v>
      </c>
      <c r="E37" s="3"/>
      <c r="F37" s="3"/>
    </row>
    <row r="38" spans="1:8" ht="15" customHeight="1" x14ac:dyDescent="0.35">
      <c r="A38" s="15" t="s">
        <v>214</v>
      </c>
      <c r="B38" s="3">
        <f>'Mains Control Totals'!B61</f>
        <v>3.6999999999999998E-2</v>
      </c>
      <c r="C38" s="3"/>
      <c r="D38" s="2">
        <f t="shared" si="1"/>
        <v>3.6999999999999998E-2</v>
      </c>
      <c r="E38" s="3"/>
      <c r="F38" s="3"/>
    </row>
    <row r="39" spans="1:8" ht="15" customHeight="1" x14ac:dyDescent="0.35">
      <c r="A39" s="15" t="s">
        <v>215</v>
      </c>
      <c r="B39" s="3">
        <f>'Mains Control Totals'!B62</f>
        <v>0.05</v>
      </c>
      <c r="C39" s="3">
        <f>'Mains Control Totals'!E62</f>
        <v>3.9</v>
      </c>
      <c r="D39" s="2">
        <f t="shared" si="1"/>
        <v>3.9499999999999997</v>
      </c>
      <c r="E39" s="3"/>
      <c r="F39" s="3"/>
    </row>
    <row r="40" spans="1:8" ht="15" customHeight="1" x14ac:dyDescent="0.35">
      <c r="A40" s="15" t="s">
        <v>216</v>
      </c>
      <c r="B40" s="3"/>
      <c r="C40" s="3">
        <f>'Mains Control Totals'!E63</f>
        <v>-2.2799999999999998</v>
      </c>
      <c r="D40" s="2">
        <f t="shared" si="1"/>
        <v>-2.2799999999999998</v>
      </c>
      <c r="E40" s="3"/>
      <c r="F40" s="3"/>
    </row>
    <row r="41" spans="1:8" ht="15" customHeight="1" x14ac:dyDescent="0.35">
      <c r="A41" s="15" t="s">
        <v>217</v>
      </c>
      <c r="B41" s="3"/>
      <c r="C41" s="3">
        <f>'Mains Control Totals'!E64</f>
        <v>-127.24</v>
      </c>
      <c r="D41" s="2">
        <f t="shared" si="1"/>
        <v>-127.24</v>
      </c>
      <c r="E41" s="3"/>
      <c r="F41" s="3">
        <f>'Mains Control Totals'!I64</f>
        <v>-4</v>
      </c>
    </row>
    <row r="42" spans="1:8" ht="15" customHeight="1" x14ac:dyDescent="0.35">
      <c r="A42" s="15" t="s">
        <v>218</v>
      </c>
      <c r="C42" s="3">
        <f>'Mains Control Totals'!E65</f>
        <v>-14.97</v>
      </c>
      <c r="D42" s="2">
        <f t="shared" si="1"/>
        <v>-14.97</v>
      </c>
      <c r="E42" s="3"/>
      <c r="F42" s="3">
        <f>'Mains Control Totals'!I65</f>
        <v>-0.22</v>
      </c>
    </row>
    <row r="43" spans="1:8" ht="15" customHeight="1" x14ac:dyDescent="0.35">
      <c r="A43" s="15" t="s">
        <v>219</v>
      </c>
      <c r="B43" s="3"/>
      <c r="C43" s="3">
        <f>'Mains Control Totals'!E66</f>
        <v>-4.5510000000000002</v>
      </c>
      <c r="D43" s="2">
        <f t="shared" si="1"/>
        <v>-4.5510000000000002</v>
      </c>
      <c r="E43" s="3"/>
      <c r="F43" s="3"/>
    </row>
    <row r="44" spans="1:8" ht="15" customHeight="1" x14ac:dyDescent="0.35">
      <c r="A44" s="15" t="s">
        <v>220</v>
      </c>
      <c r="B44" s="3"/>
      <c r="C44" s="3">
        <f>'Mains Control Totals'!E67</f>
        <v>5</v>
      </c>
      <c r="D44" s="2">
        <f t="shared" si="1"/>
        <v>5</v>
      </c>
      <c r="E44" s="3"/>
      <c r="F44" s="22"/>
    </row>
    <row r="45" spans="1:8" ht="15" customHeight="1" x14ac:dyDescent="0.35">
      <c r="A45" s="15" t="s">
        <v>221</v>
      </c>
      <c r="B45" s="3"/>
      <c r="C45" s="3">
        <f>'Mains Control Totals'!E68</f>
        <v>556.00300000000004</v>
      </c>
      <c r="D45" s="2">
        <f t="shared" si="1"/>
        <v>556.00300000000004</v>
      </c>
      <c r="E45" s="3"/>
      <c r="F45" s="22"/>
      <c r="H45" s="27"/>
    </row>
    <row r="46" spans="1:8" ht="15" customHeight="1" x14ac:dyDescent="0.35">
      <c r="A46" s="15" t="s">
        <v>222</v>
      </c>
      <c r="B46" s="3"/>
      <c r="C46" s="3">
        <f>'Mains Control Totals'!E69</f>
        <v>10</v>
      </c>
      <c r="D46" s="2">
        <f>SUM(B46:C46)</f>
        <v>10</v>
      </c>
      <c r="E46" s="3"/>
      <c r="F46" s="22"/>
      <c r="H46" s="27"/>
    </row>
    <row r="47" spans="1:8" ht="15" customHeight="1" x14ac:dyDescent="0.35">
      <c r="A47" s="15" t="s">
        <v>223</v>
      </c>
      <c r="B47" s="3"/>
      <c r="C47" s="3">
        <f>'Mains Control Totals'!E70</f>
        <v>5</v>
      </c>
      <c r="D47" s="2">
        <f t="shared" ref="D47:D49" si="2">SUM(B47:C47)</f>
        <v>5</v>
      </c>
      <c r="E47" s="3"/>
      <c r="F47" s="22"/>
      <c r="H47" s="27"/>
    </row>
    <row r="48" spans="1:8" ht="15" customHeight="1" x14ac:dyDescent="0.35">
      <c r="A48" s="15" t="s">
        <v>224</v>
      </c>
      <c r="B48" s="3"/>
      <c r="C48" s="3">
        <f>'Mains Control Totals'!E71</f>
        <v>40</v>
      </c>
      <c r="D48" s="2">
        <f t="shared" si="2"/>
        <v>40</v>
      </c>
      <c r="E48" s="3"/>
      <c r="F48" s="22"/>
      <c r="H48" s="27"/>
    </row>
    <row r="49" spans="1:8" ht="15" customHeight="1" x14ac:dyDescent="0.35">
      <c r="A49" s="15" t="s">
        <v>225</v>
      </c>
      <c r="B49" s="3"/>
      <c r="C49" s="3"/>
      <c r="D49" s="2">
        <f t="shared" si="2"/>
        <v>0</v>
      </c>
      <c r="E49" s="3"/>
      <c r="F49" s="22">
        <f>'Mains Control Totals'!I72</f>
        <v>-2.7</v>
      </c>
      <c r="H49" s="27"/>
    </row>
    <row r="50" spans="1:8" ht="15" customHeight="1" x14ac:dyDescent="0.35">
      <c r="A50" s="15"/>
      <c r="B50" s="3"/>
      <c r="C50" s="3"/>
      <c r="D50" s="2"/>
      <c r="E50" s="3"/>
      <c r="F50" s="22"/>
      <c r="H50" s="27"/>
    </row>
    <row r="51" spans="1:8" ht="15" customHeight="1" x14ac:dyDescent="0.35">
      <c r="A51" s="13" t="s">
        <v>82</v>
      </c>
      <c r="B51" s="3"/>
      <c r="C51" s="3"/>
      <c r="D51" s="2"/>
      <c r="E51" s="3"/>
      <c r="F51" s="22"/>
      <c r="H51" s="27"/>
    </row>
    <row r="52" spans="1:8" ht="15" customHeight="1" x14ac:dyDescent="0.35">
      <c r="A52" s="15" t="s">
        <v>244</v>
      </c>
      <c r="B52" s="3">
        <f>'Mains Control Totals'!B77</f>
        <v>5.3239999999999998</v>
      </c>
      <c r="C52" s="3">
        <f>'Mains Control Totals'!E77</f>
        <v>7.4029999999999996</v>
      </c>
      <c r="D52" s="2">
        <f t="shared" ref="D52" si="3">SUM(B52:C52)</f>
        <v>12.727</v>
      </c>
      <c r="E52" s="3"/>
      <c r="F52" s="22"/>
      <c r="H52" s="27"/>
    </row>
    <row r="53" spans="1:8" ht="15" customHeight="1" x14ac:dyDescent="0.35">
      <c r="A53" s="13"/>
      <c r="B53" s="3"/>
      <c r="C53" s="3"/>
      <c r="D53" s="2"/>
      <c r="E53" s="3"/>
      <c r="F53" s="22"/>
      <c r="H53" s="27"/>
    </row>
    <row r="54" spans="1:8" ht="15" customHeight="1" x14ac:dyDescent="0.35">
      <c r="A54" s="155" t="s">
        <v>87</v>
      </c>
      <c r="B54" s="3"/>
      <c r="C54" s="3"/>
      <c r="D54" s="156"/>
      <c r="E54" s="3"/>
      <c r="F54" s="22"/>
      <c r="H54" s="27"/>
    </row>
    <row r="55" spans="1:8" ht="14.5" x14ac:dyDescent="0.35">
      <c r="A55" t="s">
        <v>256</v>
      </c>
      <c r="B55" s="3"/>
      <c r="C55" s="3"/>
      <c r="D55" s="156"/>
      <c r="E55" s="3">
        <v>1.121</v>
      </c>
      <c r="F55" s="22"/>
      <c r="H55" s="27"/>
    </row>
    <row r="56" spans="1:8" ht="14.5" x14ac:dyDescent="0.35">
      <c r="A56" s="157" t="s">
        <v>255</v>
      </c>
      <c r="B56" s="3"/>
      <c r="C56" s="3"/>
      <c r="D56" s="156"/>
      <c r="E56" s="3">
        <v>0.77200000000000002</v>
      </c>
      <c r="F56" s="22"/>
      <c r="H56" s="27"/>
    </row>
    <row r="57" spans="1:8" ht="14.5" x14ac:dyDescent="0.35">
      <c r="A57" s="158" t="s">
        <v>253</v>
      </c>
      <c r="B57" s="3"/>
      <c r="C57" s="3"/>
      <c r="D57" s="156"/>
      <c r="E57" s="162">
        <v>-556.00300000000004</v>
      </c>
      <c r="F57" s="22"/>
      <c r="H57" s="27"/>
    </row>
    <row r="58" spans="1:8" ht="14.5" x14ac:dyDescent="0.35">
      <c r="A58" s="15" t="s">
        <v>254</v>
      </c>
      <c r="B58" s="3"/>
      <c r="C58" s="3"/>
      <c r="D58" s="156"/>
      <c r="E58" s="3">
        <v>-40</v>
      </c>
      <c r="F58" s="22"/>
      <c r="H58" s="27"/>
    </row>
    <row r="59" spans="1:8" ht="14.5" x14ac:dyDescent="0.35">
      <c r="A59" s="157" t="s">
        <v>257</v>
      </c>
      <c r="B59" s="3"/>
      <c r="C59" s="3"/>
      <c r="D59" s="156"/>
      <c r="E59" s="3">
        <v>1.3640000000000001</v>
      </c>
      <c r="F59" s="22"/>
      <c r="H59" s="27"/>
    </row>
    <row r="60" spans="1:8" ht="14.5" x14ac:dyDescent="0.35">
      <c r="A60" s="157"/>
      <c r="B60" s="3"/>
      <c r="C60" s="3"/>
      <c r="D60" s="156"/>
      <c r="E60" s="3"/>
      <c r="F60" s="22"/>
      <c r="H60" s="27"/>
    </row>
    <row r="61" spans="1:8" ht="14.5" x14ac:dyDescent="0.35">
      <c r="A61" s="157"/>
      <c r="B61" s="3"/>
      <c r="C61" s="3"/>
      <c r="D61" s="156"/>
      <c r="E61" s="3"/>
      <c r="F61" s="22"/>
      <c r="H61" s="27"/>
    </row>
    <row r="62" spans="1:8" ht="14.5" x14ac:dyDescent="0.35">
      <c r="A62" s="157"/>
      <c r="B62" s="3"/>
      <c r="C62" s="3"/>
      <c r="D62" s="156"/>
      <c r="E62" s="3"/>
      <c r="F62" s="22"/>
      <c r="H62" s="27"/>
    </row>
    <row r="63" spans="1:8" ht="15" customHeight="1" x14ac:dyDescent="0.35">
      <c r="A63" s="15"/>
      <c r="B63" s="3"/>
      <c r="C63" s="3"/>
      <c r="D63" s="2"/>
      <c r="E63" s="3"/>
      <c r="F63" s="22"/>
      <c r="H63" s="27"/>
    </row>
    <row r="64" spans="1:8" ht="15" customHeight="1" x14ac:dyDescent="0.35">
      <c r="A64" s="15" t="s">
        <v>88</v>
      </c>
      <c r="B64" s="3">
        <f>'Mains Control Totals'!D81</f>
        <v>40.727000000000004</v>
      </c>
      <c r="C64" s="10">
        <f>'Mains Control Totals'!F81</f>
        <v>8.407</v>
      </c>
      <c r="D64" s="2">
        <f>SUM(B64:C64)</f>
        <v>49.134</v>
      </c>
      <c r="E64" s="10"/>
      <c r="F64" s="3"/>
    </row>
    <row r="65" spans="1:7" ht="15" customHeight="1" x14ac:dyDescent="0.35">
      <c r="A65" s="16"/>
      <c r="B65" s="3"/>
      <c r="C65" s="10"/>
      <c r="D65" s="2"/>
      <c r="E65" s="3"/>
      <c r="F65" s="3"/>
    </row>
    <row r="66" spans="1:7" ht="42" customHeight="1" x14ac:dyDescent="0.35">
      <c r="A66" s="17" t="s">
        <v>249</v>
      </c>
      <c r="B66" s="23">
        <f>SUM(B8:B65)</f>
        <v>343.23500000000001</v>
      </c>
      <c r="C66" s="25">
        <f>SUM(C8:C65)</f>
        <v>2757.0180000000005</v>
      </c>
      <c r="D66" s="23">
        <f>SUM(D8:D65)</f>
        <v>3100.2530000000002</v>
      </c>
      <c r="E66" s="23">
        <f>SUM(E8:E65)</f>
        <v>11765.869999999999</v>
      </c>
      <c r="F66" s="23">
        <f>SUM(F8:F65)</f>
        <v>9583.8529999999992</v>
      </c>
      <c r="G66" s="18"/>
    </row>
    <row r="67" spans="1:7" ht="15" customHeight="1" x14ac:dyDescent="0.35">
      <c r="A67" s="19"/>
      <c r="B67" s="26"/>
      <c r="C67" s="26"/>
      <c r="D67" s="26"/>
      <c r="E67" s="26"/>
      <c r="F67" s="26"/>
      <c r="G67" s="18"/>
    </row>
    <row r="68" spans="1:7" ht="15" customHeight="1" x14ac:dyDescent="0.35">
      <c r="B68" s="125">
        <f>'Mains Control Totals'!B81+'Mains Control Totals'!D81</f>
        <v>343.23500000000001</v>
      </c>
      <c r="C68" s="125">
        <f>'Mains Control Totals'!E81+'Mains Control Totals'!F81</f>
        <v>2757.018</v>
      </c>
      <c r="D68" s="125">
        <f>'Mains Control Totals'!G81</f>
        <v>3100.2530000000002</v>
      </c>
      <c r="E68" s="125">
        <f>'Mains Control Totals'!O81</f>
        <v>11765.87</v>
      </c>
      <c r="F68" s="125">
        <f>'Mains Control Totals'!K81</f>
        <v>9583.8529999999992</v>
      </c>
    </row>
    <row r="70" spans="1:7" ht="15" customHeight="1" x14ac:dyDescent="0.35">
      <c r="B70" s="125">
        <f>B66-B68</f>
        <v>0</v>
      </c>
      <c r="C70" s="125">
        <f t="shared" ref="C70:F70" si="4">C66-C68</f>
        <v>0</v>
      </c>
      <c r="D70" s="125">
        <f t="shared" si="4"/>
        <v>0</v>
      </c>
      <c r="E70" s="125">
        <f t="shared" si="4"/>
        <v>0</v>
      </c>
      <c r="F70" s="125">
        <f t="shared" si="4"/>
        <v>0</v>
      </c>
    </row>
  </sheetData>
  <mergeCells count="1">
    <mergeCell ref="B3:F3"/>
  </mergeCells>
  <pageMargins left="0.70866141732283472" right="0.70866141732283472" top="0.74803149606299213" bottom="0.74803149606299213" header="0.31496062992125984" footer="0.31496062992125984"/>
  <pageSetup paperSize="9" scale="62" fitToHeight="2" orientation="portrait" horizontalDpi="300" verticalDpi="30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2E1C-8F46-4F3D-A684-BB0F948D4791}">
  <sheetPr>
    <tabColor rgb="FF00B050"/>
    <pageSetUpPr fitToPage="1"/>
  </sheetPr>
  <dimension ref="A1:V101"/>
  <sheetViews>
    <sheetView zoomScaleNormal="100" workbookViewId="0">
      <pane xSplit="1" ySplit="3" topLeftCell="D52" activePane="bottomRight" state="frozen"/>
      <selection activeCell="B8" sqref="B8"/>
      <selection pane="topRight" activeCell="B8" sqref="B8"/>
      <selection pane="bottomLeft" activeCell="B8" sqref="B8"/>
      <selection pane="bottomRight" activeCell="E10" sqref="E10"/>
    </sheetView>
  </sheetViews>
  <sheetFormatPr defaultColWidth="10.81640625" defaultRowHeight="14.5" x14ac:dyDescent="0.35"/>
  <cols>
    <col min="1" max="1" width="66.26953125" style="32" customWidth="1"/>
    <col min="2" max="2" width="14.26953125" style="29" customWidth="1"/>
    <col min="3" max="3" width="1.54296875" style="30" customWidth="1"/>
    <col min="4" max="7" width="14.26953125" style="29" customWidth="1"/>
    <col min="8" max="8" width="1.54296875" style="30" customWidth="1"/>
    <col min="9" max="11" width="12" style="29" customWidth="1"/>
    <col min="12" max="12" width="1.54296875" style="31" customWidth="1"/>
    <col min="13" max="13" width="13" style="29" bestFit="1" customWidth="1"/>
    <col min="14" max="14" width="1.54296875" style="32" customWidth="1"/>
    <col min="15" max="15" width="13.54296875" style="32" bestFit="1" customWidth="1"/>
    <col min="16" max="18" width="10.81640625" style="32"/>
    <col min="19" max="19" width="20.453125" style="32" customWidth="1"/>
    <col min="20" max="16384" width="10.81640625" style="32"/>
  </cols>
  <sheetData>
    <row r="1" spans="1:16" ht="15.5" x14ac:dyDescent="0.35">
      <c r="A1" s="28" t="s">
        <v>183</v>
      </c>
    </row>
    <row r="2" spans="1:16" s="33" customFormat="1" x14ac:dyDescent="0.35">
      <c r="B2" s="169" t="s">
        <v>91</v>
      </c>
      <c r="C2" s="169"/>
      <c r="D2" s="169"/>
      <c r="E2" s="169"/>
      <c r="F2" s="169"/>
      <c r="G2" s="169"/>
      <c r="H2" s="129"/>
      <c r="I2" s="170" t="s">
        <v>91</v>
      </c>
      <c r="J2" s="170"/>
      <c r="K2" s="170"/>
      <c r="L2" s="34"/>
      <c r="M2" s="35" t="s">
        <v>91</v>
      </c>
      <c r="O2" s="36" t="s">
        <v>91</v>
      </c>
      <c r="P2" s="36"/>
    </row>
    <row r="3" spans="1:16" s="45" customFormat="1" ht="26" x14ac:dyDescent="0.35">
      <c r="A3" s="37"/>
      <c r="B3" s="38" t="s">
        <v>92</v>
      </c>
      <c r="C3" s="30"/>
      <c r="D3" s="38" t="s">
        <v>93</v>
      </c>
      <c r="E3" s="39" t="s">
        <v>94</v>
      </c>
      <c r="F3" s="40" t="s">
        <v>95</v>
      </c>
      <c r="G3" s="38" t="s">
        <v>96</v>
      </c>
      <c r="H3" s="129"/>
      <c r="I3" s="41" t="s">
        <v>97</v>
      </c>
      <c r="J3" s="41" t="s">
        <v>98</v>
      </c>
      <c r="K3" s="42" t="s">
        <v>99</v>
      </c>
      <c r="L3" s="43"/>
      <c r="M3" s="44" t="s">
        <v>100</v>
      </c>
      <c r="O3" s="46" t="s">
        <v>101</v>
      </c>
      <c r="P3" s="46" t="s">
        <v>231</v>
      </c>
    </row>
    <row r="4" spans="1:16" s="45" customFormat="1" x14ac:dyDescent="0.35">
      <c r="A4" s="47" t="s">
        <v>102</v>
      </c>
      <c r="B4" s="48"/>
      <c r="C4" s="129"/>
      <c r="D4" s="48"/>
      <c r="E4" s="48"/>
      <c r="F4" s="48"/>
      <c r="G4" s="48"/>
      <c r="H4" s="129"/>
      <c r="I4" s="48"/>
      <c r="J4" s="48"/>
      <c r="K4" s="48"/>
      <c r="L4" s="49"/>
      <c r="M4" s="48"/>
      <c r="N4" s="48"/>
      <c r="O4" s="48"/>
    </row>
    <row r="5" spans="1:16" s="54" customFormat="1" x14ac:dyDescent="0.35">
      <c r="A5" s="50" t="s">
        <v>103</v>
      </c>
      <c r="B5" s="51"/>
      <c r="C5" s="129"/>
      <c r="D5" s="51"/>
      <c r="E5" s="51"/>
      <c r="F5" s="51"/>
      <c r="G5" s="51"/>
      <c r="H5" s="129"/>
      <c r="I5" s="51"/>
      <c r="J5" s="51"/>
      <c r="K5" s="51"/>
      <c r="L5" s="53"/>
      <c r="M5" s="51"/>
      <c r="N5" s="48"/>
      <c r="O5" s="51"/>
    </row>
    <row r="6" spans="1:16" x14ac:dyDescent="0.35">
      <c r="A6" s="55"/>
      <c r="B6" s="56"/>
      <c r="C6" s="96"/>
      <c r="D6" s="56"/>
      <c r="E6" s="51"/>
      <c r="F6" s="51"/>
      <c r="G6" s="57">
        <f t="shared" ref="G6:G38" si="0">SUM(B6:F6)</f>
        <v>0</v>
      </c>
      <c r="H6" s="129"/>
      <c r="I6" s="56"/>
      <c r="J6" s="56"/>
      <c r="K6" s="56"/>
      <c r="L6" s="53"/>
      <c r="M6" s="51"/>
      <c r="N6" s="48"/>
      <c r="O6" s="51"/>
    </row>
    <row r="7" spans="1:16" x14ac:dyDescent="0.35">
      <c r="A7" s="55"/>
      <c r="B7" s="56"/>
      <c r="C7" s="96"/>
      <c r="D7" s="56"/>
      <c r="E7" s="56"/>
      <c r="F7" s="51"/>
      <c r="G7" s="57"/>
      <c r="H7" s="129"/>
      <c r="I7" s="56"/>
      <c r="J7" s="56"/>
      <c r="K7" s="56"/>
      <c r="L7" s="53"/>
      <c r="M7" s="51"/>
      <c r="N7" s="48"/>
      <c r="O7" s="51"/>
    </row>
    <row r="8" spans="1:16" x14ac:dyDescent="0.35">
      <c r="A8" s="55"/>
      <c r="B8" s="56"/>
      <c r="C8" s="96"/>
      <c r="D8" s="56"/>
      <c r="E8" s="56"/>
      <c r="F8" s="51"/>
      <c r="G8" s="57">
        <f t="shared" si="0"/>
        <v>0</v>
      </c>
      <c r="H8" s="129"/>
      <c r="I8" s="56"/>
      <c r="J8" s="56"/>
      <c r="K8" s="56"/>
      <c r="L8" s="53"/>
      <c r="M8" s="51"/>
      <c r="N8" s="48"/>
      <c r="O8" s="51"/>
    </row>
    <row r="9" spans="1:16" x14ac:dyDescent="0.35">
      <c r="A9" s="50" t="s">
        <v>184</v>
      </c>
      <c r="B9" s="56"/>
      <c r="C9" s="96"/>
      <c r="D9" s="56"/>
      <c r="E9" s="56"/>
      <c r="F9" s="51"/>
      <c r="G9" s="57">
        <f t="shared" si="0"/>
        <v>0</v>
      </c>
      <c r="H9" s="129"/>
      <c r="I9" s="56"/>
      <c r="J9" s="56"/>
      <c r="K9" s="56"/>
      <c r="L9" s="53"/>
      <c r="M9" s="51"/>
      <c r="N9" s="48"/>
      <c r="O9" s="51"/>
    </row>
    <row r="10" spans="1:16" x14ac:dyDescent="0.35">
      <c r="A10" s="55" t="s">
        <v>185</v>
      </c>
      <c r="B10" s="56">
        <v>0.8</v>
      </c>
      <c r="C10" s="96"/>
      <c r="D10" s="56"/>
      <c r="E10" s="56">
        <v>19.2</v>
      </c>
      <c r="F10" s="51"/>
      <c r="G10" s="57">
        <f t="shared" si="0"/>
        <v>20</v>
      </c>
      <c r="H10" s="129"/>
      <c r="I10" s="56"/>
      <c r="J10" s="56"/>
      <c r="K10" s="56"/>
      <c r="L10" s="53"/>
      <c r="M10" s="51"/>
      <c r="N10" s="48"/>
      <c r="O10" s="51"/>
    </row>
    <row r="11" spans="1:16" x14ac:dyDescent="0.35">
      <c r="A11" s="55" t="s">
        <v>186</v>
      </c>
      <c r="B11" s="56"/>
      <c r="C11" s="96"/>
      <c r="D11" s="56"/>
      <c r="E11" s="56">
        <v>50</v>
      </c>
      <c r="F11" s="51"/>
      <c r="G11" s="57">
        <f t="shared" si="0"/>
        <v>50</v>
      </c>
      <c r="H11" s="129"/>
      <c r="I11" s="56">
        <v>83</v>
      </c>
      <c r="J11" s="56"/>
      <c r="K11" s="56"/>
      <c r="L11" s="53"/>
      <c r="M11" s="51"/>
      <c r="N11" s="48"/>
      <c r="O11" s="51"/>
    </row>
    <row r="12" spans="1:16" x14ac:dyDescent="0.35">
      <c r="A12" s="55" t="s">
        <v>187</v>
      </c>
      <c r="B12" s="56"/>
      <c r="C12" s="96"/>
      <c r="D12" s="56"/>
      <c r="E12" s="56">
        <v>85</v>
      </c>
      <c r="F12" s="51"/>
      <c r="G12" s="57">
        <f t="shared" si="0"/>
        <v>85</v>
      </c>
      <c r="H12" s="129"/>
      <c r="I12" s="56"/>
      <c r="J12" s="56"/>
      <c r="K12" s="56"/>
      <c r="L12" s="53"/>
      <c r="M12" s="51"/>
      <c r="N12" s="48"/>
      <c r="O12" s="51"/>
    </row>
    <row r="13" spans="1:16" x14ac:dyDescent="0.35">
      <c r="A13" s="55" t="s">
        <v>188</v>
      </c>
      <c r="B13" s="56"/>
      <c r="C13" s="96"/>
      <c r="D13" s="56"/>
      <c r="E13" s="56">
        <v>28.5</v>
      </c>
      <c r="F13" s="51"/>
      <c r="G13" s="57">
        <f t="shared" si="0"/>
        <v>28.5</v>
      </c>
      <c r="H13" s="129"/>
      <c r="I13" s="56">
        <v>9.5</v>
      </c>
      <c r="J13" s="56"/>
      <c r="K13" s="56"/>
      <c r="L13" s="53"/>
      <c r="M13" s="51"/>
      <c r="N13" s="48"/>
      <c r="O13" s="51"/>
    </row>
    <row r="14" spans="1:16" x14ac:dyDescent="0.35">
      <c r="A14" s="55" t="s">
        <v>189</v>
      </c>
      <c r="B14" s="56"/>
      <c r="C14" s="96"/>
      <c r="D14" s="56"/>
      <c r="E14" s="56"/>
      <c r="F14" s="51"/>
      <c r="G14" s="57">
        <f t="shared" si="0"/>
        <v>0</v>
      </c>
      <c r="H14" s="129"/>
      <c r="I14" s="56">
        <v>2500</v>
      </c>
      <c r="J14" s="56"/>
      <c r="K14" s="56"/>
      <c r="L14" s="53"/>
      <c r="M14" s="51"/>
      <c r="N14" s="48"/>
      <c r="O14" s="51"/>
    </row>
    <row r="15" spans="1:16" x14ac:dyDescent="0.35">
      <c r="A15" s="55" t="s">
        <v>190</v>
      </c>
      <c r="B15" s="56"/>
      <c r="C15" s="96"/>
      <c r="D15" s="56"/>
      <c r="E15" s="56"/>
      <c r="F15" s="51"/>
      <c r="G15" s="57">
        <f t="shared" si="0"/>
        <v>0</v>
      </c>
      <c r="H15" s="129"/>
      <c r="I15" s="56">
        <v>80</v>
      </c>
      <c r="J15" s="56"/>
      <c r="K15" s="56"/>
      <c r="L15" s="53"/>
      <c r="M15" s="51"/>
      <c r="N15" s="48"/>
      <c r="O15" s="51"/>
    </row>
    <row r="16" spans="1:16" x14ac:dyDescent="0.35">
      <c r="A16" s="55"/>
      <c r="B16" s="56"/>
      <c r="C16" s="96"/>
      <c r="D16" s="56"/>
      <c r="E16" s="56"/>
      <c r="F16" s="51"/>
      <c r="G16" s="57">
        <f t="shared" si="0"/>
        <v>0</v>
      </c>
      <c r="H16" s="129"/>
      <c r="I16" s="56"/>
      <c r="J16" s="56"/>
      <c r="K16" s="56"/>
      <c r="L16" s="53"/>
      <c r="M16" s="51"/>
      <c r="N16" s="48"/>
      <c r="O16" s="51"/>
    </row>
    <row r="17" spans="1:17" x14ac:dyDescent="0.35">
      <c r="A17" s="55" t="s">
        <v>191</v>
      </c>
      <c r="B17" s="56"/>
      <c r="C17" s="96"/>
      <c r="D17" s="56"/>
      <c r="E17" s="56"/>
      <c r="F17" s="51"/>
      <c r="G17" s="57">
        <f t="shared" ref="G17" si="1">SUM(B17:F17)</f>
        <v>0</v>
      </c>
      <c r="H17" s="129"/>
      <c r="I17" s="130">
        <v>101</v>
      </c>
      <c r="J17" s="56"/>
      <c r="K17" s="56"/>
      <c r="L17" s="53"/>
      <c r="M17" s="51"/>
      <c r="N17" s="48"/>
      <c r="O17" s="51"/>
    </row>
    <row r="18" spans="1:17" x14ac:dyDescent="0.35">
      <c r="A18" s="55" t="s">
        <v>192</v>
      </c>
      <c r="B18" s="56"/>
      <c r="C18" s="96"/>
      <c r="D18" s="56"/>
      <c r="E18" s="56"/>
      <c r="F18" s="51"/>
      <c r="G18" s="57"/>
      <c r="H18" s="129"/>
      <c r="I18" s="130">
        <v>500</v>
      </c>
      <c r="J18" s="56"/>
      <c r="K18" s="56"/>
      <c r="L18" s="53"/>
      <c r="M18" s="51"/>
      <c r="N18" s="48"/>
      <c r="O18" s="51"/>
    </row>
    <row r="19" spans="1:17" x14ac:dyDescent="0.35">
      <c r="A19" s="55" t="s">
        <v>106</v>
      </c>
      <c r="B19" s="56"/>
      <c r="C19" s="96"/>
      <c r="D19" s="56"/>
      <c r="E19" s="56"/>
      <c r="F19" s="51"/>
      <c r="G19" s="57"/>
      <c r="H19" s="129"/>
      <c r="I19" s="56"/>
      <c r="J19" s="56"/>
      <c r="K19" s="56"/>
      <c r="L19" s="53"/>
      <c r="M19" s="51"/>
      <c r="N19" s="48"/>
      <c r="O19" s="51"/>
    </row>
    <row r="20" spans="1:17" x14ac:dyDescent="0.35">
      <c r="A20" s="55"/>
      <c r="B20" s="56"/>
      <c r="C20" s="96"/>
      <c r="D20" s="56"/>
      <c r="E20" s="56"/>
      <c r="F20" s="51"/>
      <c r="G20" s="57">
        <f t="shared" si="0"/>
        <v>0</v>
      </c>
      <c r="H20" s="129"/>
      <c r="I20" s="56"/>
      <c r="J20" s="56"/>
      <c r="K20" s="56"/>
      <c r="L20" s="53"/>
      <c r="M20" s="51"/>
      <c r="N20" s="48"/>
      <c r="O20" s="51"/>
    </row>
    <row r="21" spans="1:17" x14ac:dyDescent="0.35">
      <c r="A21" s="50" t="s">
        <v>116</v>
      </c>
      <c r="B21" s="56"/>
      <c r="C21" s="96"/>
      <c r="D21" s="56"/>
      <c r="E21" s="56"/>
      <c r="F21" s="51"/>
      <c r="G21" s="57">
        <f t="shared" si="0"/>
        <v>0</v>
      </c>
      <c r="H21" s="129"/>
      <c r="I21" s="56"/>
      <c r="J21" s="56"/>
      <c r="K21" s="56"/>
      <c r="L21" s="53"/>
      <c r="M21" s="51"/>
      <c r="N21" s="48"/>
      <c r="O21" s="51"/>
    </row>
    <row r="22" spans="1:17" x14ac:dyDescent="0.35">
      <c r="A22" s="55" t="s">
        <v>117</v>
      </c>
      <c r="B22" s="56">
        <f t="shared" ref="B22" si="2">-B10-B11-B12-B13</f>
        <v>-0.8</v>
      </c>
      <c r="C22" s="96"/>
      <c r="D22" s="56"/>
      <c r="E22" s="56">
        <f>-E10-E11-E12-E13</f>
        <v>-182.7</v>
      </c>
      <c r="F22" s="51"/>
      <c r="G22" s="57">
        <f t="shared" si="0"/>
        <v>-183.5</v>
      </c>
      <c r="H22" s="129"/>
      <c r="I22" s="56">
        <f>-I10-I11-I12-I13-I14-I15</f>
        <v>-2672.5</v>
      </c>
      <c r="J22" s="56"/>
      <c r="K22" s="56"/>
      <c r="L22" s="53"/>
      <c r="M22" s="51"/>
      <c r="N22" s="48"/>
      <c r="O22" s="51"/>
    </row>
    <row r="23" spans="1:17" x14ac:dyDescent="0.35">
      <c r="A23" s="55" t="s">
        <v>118</v>
      </c>
      <c r="B23" s="51"/>
      <c r="C23" s="129"/>
      <c r="D23" s="51"/>
      <c r="E23" s="51"/>
      <c r="F23" s="51"/>
      <c r="G23" s="57">
        <f t="shared" si="0"/>
        <v>0</v>
      </c>
      <c r="H23" s="129"/>
      <c r="I23" s="56">
        <f>-I6</f>
        <v>0</v>
      </c>
      <c r="J23" s="56">
        <f>-J6</f>
        <v>0</v>
      </c>
      <c r="K23" s="56">
        <f t="shared" ref="K23:K25" si="3">SUM(I23:J23)</f>
        <v>0</v>
      </c>
      <c r="L23" s="53"/>
      <c r="M23" s="51"/>
      <c r="N23" s="48"/>
      <c r="O23" s="51"/>
    </row>
    <row r="24" spans="1:17" x14ac:dyDescent="0.35">
      <c r="A24" s="58"/>
      <c r="B24" s="51"/>
      <c r="C24" s="129"/>
      <c r="D24" s="51"/>
      <c r="E24" s="51"/>
      <c r="F24" s="51"/>
      <c r="G24" s="57">
        <f t="shared" si="0"/>
        <v>0</v>
      </c>
      <c r="H24" s="129"/>
      <c r="I24" s="51"/>
      <c r="J24" s="51"/>
      <c r="K24" s="56">
        <f t="shared" si="3"/>
        <v>0</v>
      </c>
      <c r="L24" s="53"/>
      <c r="M24" s="51"/>
      <c r="N24" s="48"/>
      <c r="O24" s="51"/>
    </row>
    <row r="25" spans="1:17" ht="13" x14ac:dyDescent="0.3">
      <c r="A25" s="59" t="s">
        <v>119</v>
      </c>
      <c r="B25" s="60">
        <f>SUM(B6:B24)</f>
        <v>0</v>
      </c>
      <c r="C25" s="131"/>
      <c r="D25" s="60">
        <f>SUM(D6:D24)</f>
        <v>0</v>
      </c>
      <c r="E25" s="60">
        <f>SUM(E6:E24)</f>
        <v>0</v>
      </c>
      <c r="F25" s="60">
        <f>SUM(F6:F24)</f>
        <v>0</v>
      </c>
      <c r="G25" s="60">
        <f>SUM(B25:F25)</f>
        <v>0</v>
      </c>
      <c r="H25" s="131"/>
      <c r="I25" s="60">
        <f>SUM(I6:I24)</f>
        <v>601</v>
      </c>
      <c r="J25" s="60">
        <f>SUM(J6:J24)</f>
        <v>0</v>
      </c>
      <c r="K25" s="60">
        <f t="shared" si="3"/>
        <v>601</v>
      </c>
      <c r="L25" s="60"/>
      <c r="M25" s="60">
        <f>SUM(M6:M24)</f>
        <v>0</v>
      </c>
      <c r="N25" s="34"/>
      <c r="O25" s="62"/>
    </row>
    <row r="26" spans="1:17" x14ac:dyDescent="0.35">
      <c r="A26" s="63"/>
      <c r="B26" s="132"/>
      <c r="C26" s="133"/>
      <c r="D26" s="132"/>
      <c r="E26" s="132"/>
      <c r="F26" s="132"/>
      <c r="G26" s="134"/>
      <c r="H26" s="135"/>
      <c r="I26" s="132"/>
      <c r="J26" s="132"/>
      <c r="K26" s="136"/>
      <c r="L26" s="137"/>
      <c r="M26" s="132"/>
      <c r="N26" s="48"/>
      <c r="O26" s="48"/>
    </row>
    <row r="27" spans="1:17" x14ac:dyDescent="0.35">
      <c r="A27" s="138" t="s">
        <v>193</v>
      </c>
      <c r="B27" s="134"/>
      <c r="C27" s="133"/>
      <c r="D27" s="134"/>
      <c r="E27" s="134"/>
      <c r="F27" s="134"/>
      <c r="G27" s="134"/>
      <c r="H27" s="135"/>
      <c r="I27" s="134"/>
      <c r="J27" s="134"/>
      <c r="K27" s="136"/>
      <c r="L27" s="137"/>
      <c r="M27" s="134"/>
      <c r="N27" s="48"/>
      <c r="O27" s="48"/>
    </row>
    <row r="28" spans="1:17" x14ac:dyDescent="0.35">
      <c r="A28" s="139" t="s">
        <v>194</v>
      </c>
      <c r="B28" s="134">
        <f>317.082-B29</f>
        <v>314.68200000000002</v>
      </c>
      <c r="C28" s="133"/>
      <c r="D28" s="134">
        <v>20</v>
      </c>
      <c r="E28" s="134">
        <f>1839.16-0.07</f>
        <v>1839.0900000000001</v>
      </c>
      <c r="F28" s="134">
        <v>7.55</v>
      </c>
      <c r="G28" s="134">
        <f t="shared" si="0"/>
        <v>2181.3220000000001</v>
      </c>
      <c r="H28" s="135"/>
      <c r="I28" s="134">
        <v>5337.69</v>
      </c>
      <c r="J28" s="134">
        <v>3577.0349999999999</v>
      </c>
      <c r="K28" s="136">
        <f>SUM(I28:J28)</f>
        <v>8914.7249999999985</v>
      </c>
      <c r="L28" s="137"/>
      <c r="M28" s="134"/>
      <c r="N28" s="48"/>
      <c r="O28" s="48"/>
    </row>
    <row r="29" spans="1:17" x14ac:dyDescent="0.35">
      <c r="A29" s="139" t="s">
        <v>195</v>
      </c>
      <c r="B29" s="134">
        <v>2.4</v>
      </c>
      <c r="C29" s="133"/>
      <c r="D29" s="134"/>
      <c r="E29" s="134"/>
      <c r="F29" s="134"/>
      <c r="G29" s="134">
        <f t="shared" si="0"/>
        <v>2.4</v>
      </c>
      <c r="H29" s="135"/>
      <c r="I29" s="134"/>
      <c r="J29" s="134"/>
      <c r="K29" s="136">
        <f t="shared" ref="K29:K38" si="4">SUM(I29:J29)</f>
        <v>0</v>
      </c>
      <c r="L29" s="137"/>
      <c r="M29" s="134"/>
      <c r="N29" s="48"/>
      <c r="O29" s="48"/>
    </row>
    <row r="30" spans="1:17" x14ac:dyDescent="0.35">
      <c r="A30" s="139" t="s">
        <v>196</v>
      </c>
      <c r="B30" s="134"/>
      <c r="C30" s="133"/>
      <c r="D30" s="134"/>
      <c r="E30" s="134"/>
      <c r="F30" s="134"/>
      <c r="G30" s="134">
        <f t="shared" si="0"/>
        <v>0</v>
      </c>
      <c r="H30" s="135"/>
      <c r="I30" s="134">
        <v>20</v>
      </c>
      <c r="J30" s="134"/>
      <c r="K30" s="136">
        <f t="shared" si="4"/>
        <v>20</v>
      </c>
      <c r="L30" s="137"/>
      <c r="M30" s="134"/>
      <c r="N30" s="48"/>
      <c r="O30" s="48"/>
    </row>
    <row r="31" spans="1:17" x14ac:dyDescent="0.35">
      <c r="A31" s="139" t="s">
        <v>197</v>
      </c>
      <c r="B31" s="134"/>
      <c r="C31" s="133"/>
      <c r="D31" s="134"/>
      <c r="E31" s="134"/>
      <c r="F31" s="134"/>
      <c r="G31" s="134">
        <f t="shared" si="0"/>
        <v>0</v>
      </c>
      <c r="H31" s="135"/>
      <c r="I31" s="134">
        <v>10.61</v>
      </c>
      <c r="J31" s="134"/>
      <c r="K31" s="136">
        <f t="shared" si="4"/>
        <v>10.61</v>
      </c>
      <c r="L31" s="137"/>
      <c r="M31" s="134"/>
      <c r="N31" s="48"/>
      <c r="O31" s="48"/>
    </row>
    <row r="32" spans="1:17" x14ac:dyDescent="0.35">
      <c r="A32" s="139" t="s">
        <v>198</v>
      </c>
      <c r="B32" s="134"/>
      <c r="C32" s="133"/>
      <c r="D32" s="134"/>
      <c r="E32" s="134">
        <v>7.0000000000000007E-2</v>
      </c>
      <c r="F32" s="134"/>
      <c r="G32" s="134">
        <f>SUM(B32:F32)</f>
        <v>7.0000000000000007E-2</v>
      </c>
      <c r="H32" s="135"/>
      <c r="I32" s="134"/>
      <c r="J32" s="134"/>
      <c r="K32" s="136"/>
      <c r="L32" s="137"/>
      <c r="M32" s="134"/>
      <c r="N32" s="48"/>
      <c r="O32" s="48"/>
      <c r="Q32" s="103">
        <f>B34-B33</f>
        <v>317.08199999999999</v>
      </c>
    </row>
    <row r="33" spans="1:15" s="140" customFormat="1" x14ac:dyDescent="0.35">
      <c r="A33" s="140" t="s">
        <v>199</v>
      </c>
      <c r="B33" s="141">
        <v>-20.728999999999999</v>
      </c>
      <c r="C33" s="142"/>
      <c r="D33" s="141">
        <v>20.727</v>
      </c>
      <c r="E33" s="141">
        <v>-0.85699999999999998</v>
      </c>
      <c r="F33" s="141">
        <v>0.85699999999999998</v>
      </c>
      <c r="G33" s="141">
        <f>SUM(B33:F33)</f>
        <v>-1.9999999999988916E-3</v>
      </c>
      <c r="H33" s="142"/>
      <c r="I33" s="141">
        <v>12.638</v>
      </c>
      <c r="J33" s="141"/>
      <c r="K33" s="143">
        <f>I33</f>
        <v>12.638</v>
      </c>
      <c r="L33" s="144"/>
      <c r="M33" s="141"/>
      <c r="N33" s="145"/>
      <c r="O33" s="145"/>
    </row>
    <row r="34" spans="1:15" x14ac:dyDescent="0.35">
      <c r="A34" s="65" t="s">
        <v>200</v>
      </c>
      <c r="B34" s="66">
        <f>SUM(B26:B33)</f>
        <v>296.35300000000001</v>
      </c>
      <c r="D34" s="66">
        <f>SUM(D26:D33)</f>
        <v>40.727000000000004</v>
      </c>
      <c r="E34" s="66">
        <f>SUM(E26:E33)</f>
        <v>1838.3030000000001</v>
      </c>
      <c r="F34" s="66">
        <f>SUM(F26:F33)</f>
        <v>8.407</v>
      </c>
      <c r="G34" s="66">
        <f>SUM(G26:G33)</f>
        <v>2183.7900000000004</v>
      </c>
      <c r="I34" s="66">
        <f>SUM(I25:I33)</f>
        <v>5981.9379999999992</v>
      </c>
      <c r="J34" s="66">
        <f>SUM(J25:J33)</f>
        <v>3577.0349999999999</v>
      </c>
      <c r="K34" s="66">
        <f>SUM(K25:K33)</f>
        <v>9558.973</v>
      </c>
      <c r="L34" s="67"/>
      <c r="M34" s="66"/>
      <c r="N34" s="48"/>
      <c r="O34" s="66"/>
    </row>
    <row r="35" spans="1:15" x14ac:dyDescent="0.35">
      <c r="A35" s="139"/>
      <c r="B35" s="134"/>
      <c r="C35" s="133"/>
      <c r="D35" s="134"/>
      <c r="E35" s="134"/>
      <c r="F35" s="134"/>
      <c r="G35" s="134"/>
      <c r="H35" s="133"/>
      <c r="I35" s="134"/>
      <c r="J35" s="134"/>
      <c r="K35" s="136"/>
      <c r="L35" s="137"/>
      <c r="M35" s="134"/>
      <c r="N35" s="48"/>
      <c r="O35" s="48"/>
    </row>
    <row r="36" spans="1:15" x14ac:dyDescent="0.35">
      <c r="A36" s="139"/>
      <c r="B36" s="134"/>
      <c r="C36" s="133"/>
      <c r="D36" s="134"/>
      <c r="E36" s="134"/>
      <c r="F36" s="134"/>
      <c r="G36" s="134"/>
      <c r="H36" s="133"/>
      <c r="I36" s="134"/>
      <c r="J36" s="134"/>
      <c r="K36" s="136"/>
      <c r="L36" s="137"/>
      <c r="M36" s="134"/>
      <c r="N36" s="48"/>
      <c r="O36" s="48"/>
    </row>
    <row r="37" spans="1:15" x14ac:dyDescent="0.35">
      <c r="A37" s="146" t="s">
        <v>201</v>
      </c>
      <c r="B37" s="132"/>
      <c r="C37" s="133"/>
      <c r="D37" s="132"/>
      <c r="E37" s="132">
        <v>399</v>
      </c>
      <c r="F37" s="132"/>
      <c r="G37" s="134">
        <f t="shared" si="0"/>
        <v>399</v>
      </c>
      <c r="H37" s="133"/>
      <c r="I37" s="132">
        <v>30</v>
      </c>
      <c r="J37" s="132"/>
      <c r="K37" s="136">
        <f t="shared" si="4"/>
        <v>30</v>
      </c>
      <c r="L37" s="137"/>
      <c r="M37" s="132"/>
      <c r="N37" s="48"/>
      <c r="O37" s="48"/>
    </row>
    <row r="38" spans="1:15" ht="26.5" x14ac:dyDescent="0.35">
      <c r="A38" s="147" t="s">
        <v>202</v>
      </c>
      <c r="B38" s="132"/>
      <c r="C38" s="133"/>
      <c r="D38" s="132"/>
      <c r="E38" s="132"/>
      <c r="F38" s="132"/>
      <c r="G38" s="134">
        <f t="shared" si="0"/>
        <v>0</v>
      </c>
      <c r="H38" s="133"/>
      <c r="I38" s="132"/>
      <c r="J38" s="132"/>
      <c r="K38" s="136">
        <f t="shared" si="4"/>
        <v>0</v>
      </c>
      <c r="L38" s="137"/>
      <c r="M38" s="132"/>
      <c r="N38" s="48"/>
      <c r="O38" s="48"/>
    </row>
    <row r="39" spans="1:15" x14ac:dyDescent="0.35">
      <c r="A39" s="65" t="s">
        <v>203</v>
      </c>
      <c r="B39" s="66">
        <f>SUM(B34:B38)</f>
        <v>296.35300000000001</v>
      </c>
      <c r="D39" s="66">
        <f>SUM(D34:D38)</f>
        <v>40.727000000000004</v>
      </c>
      <c r="E39" s="66">
        <f>SUM(E34:E38)</f>
        <v>2237.3029999999999</v>
      </c>
      <c r="F39" s="66">
        <f>SUM(F34:F38)</f>
        <v>8.407</v>
      </c>
      <c r="G39" s="66">
        <f>SUM(G34:G38)</f>
        <v>2582.7900000000004</v>
      </c>
      <c r="I39" s="66">
        <f>SUM(I34:I38)</f>
        <v>6011.9379999999992</v>
      </c>
      <c r="J39" s="66">
        <f>SUM(J34:J38)</f>
        <v>3577.0349999999999</v>
      </c>
      <c r="K39" s="66">
        <f>SUM(K34:K38)</f>
        <v>9588.973</v>
      </c>
      <c r="L39" s="67"/>
      <c r="M39" s="66">
        <f>SUM(M34:M38)</f>
        <v>0</v>
      </c>
      <c r="N39" s="48"/>
      <c r="O39" s="66">
        <f>SUM(O34:O38)</f>
        <v>0</v>
      </c>
    </row>
    <row r="40" spans="1:15" x14ac:dyDescent="0.35">
      <c r="A40" s="63"/>
      <c r="B40" s="48"/>
      <c r="D40" s="48"/>
      <c r="E40" s="48"/>
      <c r="F40" s="48"/>
      <c r="G40" s="64"/>
      <c r="I40" s="148"/>
      <c r="J40" s="48"/>
      <c r="K40" s="48"/>
      <c r="L40" s="67"/>
      <c r="M40" s="68"/>
      <c r="N40" s="68"/>
      <c r="O40" s="68"/>
    </row>
    <row r="41" spans="1:15" x14ac:dyDescent="0.35">
      <c r="A41" s="33" t="s">
        <v>117</v>
      </c>
      <c r="C41" s="71"/>
      <c r="G41" s="64">
        <f t="shared" ref="G41:G49" si="5">SUM(B41:F41)</f>
        <v>0</v>
      </c>
      <c r="H41" s="71"/>
      <c r="K41" s="29">
        <f t="shared" ref="K41:K49" si="6">SUM(I41:J41)</f>
        <v>0</v>
      </c>
      <c r="N41" s="29"/>
      <c r="O41" s="29"/>
    </row>
    <row r="42" spans="1:15" x14ac:dyDescent="0.35">
      <c r="A42" s="32" t="s">
        <v>204</v>
      </c>
      <c r="B42" s="29">
        <v>1.575</v>
      </c>
      <c r="C42" s="71"/>
      <c r="E42" s="130"/>
      <c r="G42" s="64">
        <f t="shared" si="5"/>
        <v>1.575</v>
      </c>
      <c r="H42" s="71"/>
      <c r="N42" s="29"/>
      <c r="O42" s="29"/>
    </row>
    <row r="43" spans="1:15" x14ac:dyDescent="0.35">
      <c r="A43" s="32" t="s">
        <v>205</v>
      </c>
      <c r="C43" s="71"/>
      <c r="E43" s="29">
        <v>24.03</v>
      </c>
      <c r="G43" s="64">
        <f t="shared" si="5"/>
        <v>24.03</v>
      </c>
      <c r="H43" s="71"/>
      <c r="I43" s="29">
        <v>1.5</v>
      </c>
      <c r="K43" s="29">
        <f t="shared" si="6"/>
        <v>1.5</v>
      </c>
      <c r="N43" s="29"/>
      <c r="O43" s="29"/>
    </row>
    <row r="44" spans="1:15" x14ac:dyDescent="0.35">
      <c r="A44" s="32" t="s">
        <v>206</v>
      </c>
      <c r="C44" s="71"/>
      <c r="E44" s="29">
        <v>1.3129999999999999</v>
      </c>
      <c r="G44" s="64">
        <f t="shared" si="5"/>
        <v>1.3129999999999999</v>
      </c>
      <c r="H44" s="71"/>
      <c r="I44" s="29">
        <v>0.3</v>
      </c>
      <c r="K44" s="29">
        <f t="shared" si="6"/>
        <v>0.3</v>
      </c>
      <c r="N44" s="29"/>
      <c r="O44" s="29"/>
    </row>
    <row r="45" spans="1:15" x14ac:dyDescent="0.35">
      <c r="A45" s="32" t="s">
        <v>207</v>
      </c>
      <c r="C45" s="71"/>
      <c r="E45" s="29">
        <v>7.7</v>
      </c>
      <c r="G45" s="64">
        <f t="shared" si="5"/>
        <v>7.7</v>
      </c>
      <c r="H45" s="71"/>
      <c r="K45" s="29">
        <f t="shared" si="6"/>
        <v>0</v>
      </c>
      <c r="N45" s="29"/>
      <c r="O45" s="29"/>
    </row>
    <row r="46" spans="1:15" x14ac:dyDescent="0.35">
      <c r="A46" s="32" t="s">
        <v>208</v>
      </c>
      <c r="C46" s="71"/>
      <c r="E46" s="130"/>
      <c r="G46" s="64">
        <f t="shared" si="5"/>
        <v>0</v>
      </c>
      <c r="H46" s="71"/>
      <c r="K46" s="29">
        <f t="shared" si="6"/>
        <v>0</v>
      </c>
      <c r="N46" s="29"/>
      <c r="O46" s="29"/>
    </row>
    <row r="47" spans="1:15" x14ac:dyDescent="0.35">
      <c r="A47" s="32" t="s">
        <v>209</v>
      </c>
      <c r="C47" s="71"/>
      <c r="E47" s="130"/>
      <c r="G47" s="64">
        <f t="shared" si="5"/>
        <v>0</v>
      </c>
      <c r="H47" s="71"/>
      <c r="K47" s="29">
        <f t="shared" si="6"/>
        <v>0</v>
      </c>
      <c r="N47" s="29"/>
      <c r="O47" s="29"/>
    </row>
    <row r="48" spans="1:15" x14ac:dyDescent="0.35">
      <c r="C48" s="71"/>
      <c r="G48" s="64">
        <f t="shared" si="5"/>
        <v>0</v>
      </c>
      <c r="H48" s="71"/>
      <c r="K48" s="29">
        <f t="shared" si="6"/>
        <v>0</v>
      </c>
      <c r="N48" s="29"/>
      <c r="O48" s="29"/>
    </row>
    <row r="49" spans="1:16" x14ac:dyDescent="0.35">
      <c r="B49" s="31"/>
      <c r="C49" s="71"/>
      <c r="D49" s="31"/>
      <c r="E49" s="31"/>
      <c r="F49" s="31"/>
      <c r="G49" s="64">
        <f t="shared" si="5"/>
        <v>0</v>
      </c>
      <c r="H49" s="71"/>
      <c r="I49" s="31"/>
      <c r="J49" s="31"/>
      <c r="K49" s="31">
        <f t="shared" si="6"/>
        <v>0</v>
      </c>
      <c r="M49" s="31"/>
      <c r="N49" s="31"/>
      <c r="O49" s="31"/>
    </row>
    <row r="50" spans="1:16" x14ac:dyDescent="0.35">
      <c r="A50" s="59" t="s">
        <v>210</v>
      </c>
      <c r="B50" s="74">
        <f>SUM(B41:B49)</f>
        <v>1.575</v>
      </c>
      <c r="C50" s="70"/>
      <c r="D50" s="74"/>
      <c r="E50" s="74">
        <f>SUM(E41:E49)</f>
        <v>33.042999999999999</v>
      </c>
      <c r="F50" s="74"/>
      <c r="G50" s="75">
        <f>SUM(G41:G49)</f>
        <v>34.618000000000002</v>
      </c>
      <c r="H50" s="75"/>
      <c r="I50" s="75">
        <f>SUM(I41:I49)</f>
        <v>1.8</v>
      </c>
      <c r="J50" s="75">
        <f>SUM(J41:J49)</f>
        <v>0</v>
      </c>
      <c r="K50" s="75">
        <f>SUM(K41:K49)</f>
        <v>1.8</v>
      </c>
      <c r="L50" s="75"/>
      <c r="M50" s="75">
        <f>SUM(M41:M49)</f>
        <v>0</v>
      </c>
      <c r="N50" s="64"/>
      <c r="O50" s="75"/>
    </row>
    <row r="51" spans="1:16" x14ac:dyDescent="0.35">
      <c r="B51" s="31"/>
      <c r="C51" s="71"/>
      <c r="D51" s="31"/>
      <c r="E51" s="31"/>
      <c r="F51" s="31"/>
      <c r="G51" s="64"/>
      <c r="H51" s="71"/>
      <c r="I51" s="31"/>
      <c r="J51" s="31"/>
      <c r="K51" s="31"/>
      <c r="M51" s="31"/>
      <c r="N51" s="31"/>
      <c r="O51" s="31"/>
    </row>
    <row r="52" spans="1:16" x14ac:dyDescent="0.35">
      <c r="A52" s="32" t="s">
        <v>129</v>
      </c>
      <c r="B52" s="31"/>
      <c r="C52" s="71"/>
      <c r="D52" s="31"/>
      <c r="E52" s="31"/>
      <c r="F52" s="31"/>
      <c r="G52" s="64"/>
      <c r="H52" s="71"/>
      <c r="I52" s="31"/>
      <c r="J52" s="31"/>
      <c r="K52" s="31"/>
      <c r="M52" s="149">
        <v>1568.155</v>
      </c>
      <c r="N52" s="31"/>
      <c r="O52" s="31"/>
    </row>
    <row r="53" spans="1:16" x14ac:dyDescent="0.35">
      <c r="A53" s="32" t="s">
        <v>130</v>
      </c>
      <c r="B53" s="31"/>
      <c r="C53" s="71"/>
      <c r="D53" s="31"/>
      <c r="E53" s="31"/>
      <c r="F53" s="31"/>
      <c r="G53" s="64"/>
      <c r="H53" s="71"/>
      <c r="I53" s="31"/>
      <c r="J53" s="31"/>
      <c r="K53" s="31"/>
      <c r="M53" s="31"/>
      <c r="N53" s="31"/>
      <c r="O53" s="149"/>
    </row>
    <row r="54" spans="1:16" x14ac:dyDescent="0.35">
      <c r="A54" s="32" t="s">
        <v>131</v>
      </c>
      <c r="B54" s="31"/>
      <c r="C54" s="71"/>
      <c r="D54" s="31"/>
      <c r="E54" s="31"/>
      <c r="F54" s="31"/>
      <c r="G54" s="64"/>
      <c r="H54" s="71"/>
      <c r="I54" s="31"/>
      <c r="J54" s="31"/>
      <c r="K54" s="31"/>
      <c r="M54" s="31"/>
      <c r="N54" s="31"/>
      <c r="O54" s="149"/>
    </row>
    <row r="55" spans="1:16" x14ac:dyDescent="0.35">
      <c r="A55" s="33"/>
      <c r="B55" s="31"/>
      <c r="C55" s="71"/>
      <c r="D55" s="31"/>
      <c r="E55" s="31"/>
      <c r="F55" s="31"/>
      <c r="G55" s="64"/>
      <c r="H55" s="71"/>
      <c r="I55" s="31"/>
      <c r="J55" s="31"/>
      <c r="K55" s="31"/>
      <c r="M55" s="31"/>
      <c r="N55" s="31"/>
      <c r="O55" s="31"/>
    </row>
    <row r="56" spans="1:16" ht="13" x14ac:dyDescent="0.3">
      <c r="A56" s="76" t="s">
        <v>211</v>
      </c>
      <c r="B56" s="77">
        <f>B25+B39+B50+B52+B53+B54</f>
        <v>297.928</v>
      </c>
      <c r="C56" s="77"/>
      <c r="D56" s="77">
        <f>D25+D39+D50+D52+D53+D54</f>
        <v>40.727000000000004</v>
      </c>
      <c r="E56" s="77">
        <f>E25+E39+E50+E52+E53+E54</f>
        <v>2270.346</v>
      </c>
      <c r="F56" s="77">
        <f>F25+F39+F50+F52+F53+F54</f>
        <v>8.407</v>
      </c>
      <c r="G56" s="77">
        <f>G25+G39+G50+G52+G53+G54</f>
        <v>2617.4080000000004</v>
      </c>
      <c r="H56" s="77"/>
      <c r="I56" s="77">
        <f>+I39+I50+I52+I53+I54</f>
        <v>6013.7379999999994</v>
      </c>
      <c r="J56" s="77">
        <f>J25+J39+J50+J52+J53+J54</f>
        <v>3577.0349999999999</v>
      </c>
      <c r="K56" s="77">
        <f>K39+K50+K52+K53+K54</f>
        <v>9590.7729999999992</v>
      </c>
      <c r="L56" s="77"/>
      <c r="M56" s="77">
        <f>M25+M39+M50+M52+M53+M54</f>
        <v>1568.155</v>
      </c>
      <c r="N56" s="31"/>
      <c r="O56" s="77"/>
      <c r="P56" s="77"/>
    </row>
    <row r="57" spans="1:16" x14ac:dyDescent="0.35">
      <c r="B57" s="31"/>
      <c r="C57" s="71"/>
      <c r="D57" s="31"/>
      <c r="E57" s="31"/>
      <c r="F57" s="31"/>
      <c r="G57" s="64"/>
      <c r="H57" s="71"/>
      <c r="I57" s="31"/>
      <c r="J57" s="31"/>
      <c r="K57" s="31"/>
      <c r="M57" s="31"/>
      <c r="N57" s="31"/>
      <c r="O57" s="31"/>
    </row>
    <row r="58" spans="1:16" x14ac:dyDescent="0.35">
      <c r="A58" s="33" t="s">
        <v>133</v>
      </c>
      <c r="B58" s="31"/>
      <c r="C58" s="71"/>
      <c r="D58" s="31"/>
      <c r="E58" s="31"/>
      <c r="F58" s="31"/>
      <c r="G58" s="64"/>
      <c r="H58" s="71"/>
      <c r="I58" s="31"/>
      <c r="J58" s="31"/>
      <c r="K58" s="31"/>
      <c r="M58" s="31"/>
      <c r="N58" s="31"/>
      <c r="O58" s="31"/>
    </row>
    <row r="59" spans="1:16" x14ac:dyDescent="0.35">
      <c r="A59" s="150" t="s">
        <v>212</v>
      </c>
      <c r="B59" s="31">
        <v>-0.91200000000000003</v>
      </c>
      <c r="C59" s="71"/>
      <c r="D59" s="31"/>
      <c r="E59" s="31"/>
      <c r="F59" s="31"/>
      <c r="G59" s="64"/>
      <c r="H59" s="71"/>
      <c r="I59" s="31"/>
      <c r="J59" s="31"/>
      <c r="M59" s="31"/>
      <c r="N59" s="31"/>
      <c r="O59" s="31"/>
    </row>
    <row r="60" spans="1:16" x14ac:dyDescent="0.35">
      <c r="A60" s="150" t="s">
        <v>213</v>
      </c>
      <c r="B60" s="31">
        <v>8.1000000000000003E-2</v>
      </c>
      <c r="C60" s="71"/>
      <c r="D60" s="31"/>
      <c r="E60" s="31"/>
      <c r="F60" s="31"/>
      <c r="G60" s="64"/>
      <c r="H60" s="71"/>
      <c r="I60" s="31"/>
      <c r="J60" s="31"/>
      <c r="M60" s="31"/>
      <c r="N60" s="31"/>
      <c r="O60" s="31"/>
    </row>
    <row r="61" spans="1:16" x14ac:dyDescent="0.35">
      <c r="A61" s="150" t="s">
        <v>214</v>
      </c>
      <c r="B61" s="31">
        <v>3.6999999999999998E-2</v>
      </c>
      <c r="C61" s="71"/>
      <c r="D61" s="31"/>
      <c r="E61" s="31"/>
      <c r="F61" s="31"/>
      <c r="G61" s="64"/>
      <c r="H61" s="71"/>
      <c r="I61" s="31"/>
      <c r="J61" s="31"/>
      <c r="M61" s="31"/>
      <c r="N61" s="31"/>
      <c r="O61" s="31"/>
    </row>
    <row r="62" spans="1:16" x14ac:dyDescent="0.35">
      <c r="A62" s="150" t="s">
        <v>215</v>
      </c>
      <c r="B62" s="31">
        <v>0.05</v>
      </c>
      <c r="C62" s="71"/>
      <c r="D62" s="31"/>
      <c r="E62" s="31">
        <v>3.9</v>
      </c>
      <c r="F62" s="31"/>
      <c r="G62" s="64"/>
      <c r="H62" s="71"/>
      <c r="I62" s="31"/>
      <c r="J62" s="31"/>
      <c r="M62" s="31"/>
      <c r="N62" s="31"/>
      <c r="O62" s="31"/>
    </row>
    <row r="63" spans="1:16" x14ac:dyDescent="0.35">
      <c r="A63" s="150" t="s">
        <v>216</v>
      </c>
      <c r="B63" s="31"/>
      <c r="C63" s="71"/>
      <c r="D63" s="31"/>
      <c r="E63" s="29">
        <v>-2.2799999999999998</v>
      </c>
      <c r="F63" s="31"/>
      <c r="G63" s="64"/>
      <c r="H63" s="71"/>
      <c r="I63" s="31"/>
      <c r="J63" s="31"/>
      <c r="M63" s="31"/>
      <c r="N63" s="31"/>
      <c r="O63" s="31"/>
    </row>
    <row r="64" spans="1:16" x14ac:dyDescent="0.35">
      <c r="A64" s="150" t="s">
        <v>217</v>
      </c>
      <c r="B64" s="31"/>
      <c r="C64" s="71"/>
      <c r="D64" s="31"/>
      <c r="E64" s="96">
        <v>-127.24</v>
      </c>
      <c r="F64" s="31"/>
      <c r="G64" s="64"/>
      <c r="H64" s="71"/>
      <c r="I64" s="31">
        <v>-4</v>
      </c>
      <c r="J64" s="31"/>
      <c r="M64" s="31"/>
      <c r="N64" s="31"/>
      <c r="O64" s="31"/>
    </row>
    <row r="65" spans="1:22" x14ac:dyDescent="0.35">
      <c r="A65" s="150" t="s">
        <v>218</v>
      </c>
      <c r="B65" s="31"/>
      <c r="C65" s="71"/>
      <c r="D65" s="31"/>
      <c r="E65" s="96">
        <v>-14.97</v>
      </c>
      <c r="F65" s="31"/>
      <c r="G65" s="64"/>
      <c r="H65" s="71"/>
      <c r="I65" s="31">
        <v>-0.22</v>
      </c>
      <c r="J65" s="31"/>
      <c r="M65" s="31"/>
      <c r="N65" s="31"/>
      <c r="O65" s="31"/>
    </row>
    <row r="66" spans="1:22" x14ac:dyDescent="0.35">
      <c r="A66" s="150" t="s">
        <v>219</v>
      </c>
      <c r="B66" s="31"/>
      <c r="C66" s="71"/>
      <c r="D66" s="31"/>
      <c r="E66" s="96">
        <v>-4.5510000000000002</v>
      </c>
      <c r="F66" s="31"/>
      <c r="G66" s="64"/>
      <c r="H66" s="71"/>
      <c r="I66" s="31"/>
      <c r="J66" s="31"/>
      <c r="M66" s="31"/>
      <c r="N66" s="31"/>
      <c r="O66" s="31"/>
    </row>
    <row r="67" spans="1:22" x14ac:dyDescent="0.35">
      <c r="A67" s="150" t="s">
        <v>220</v>
      </c>
      <c r="B67" s="31"/>
      <c r="C67" s="71"/>
      <c r="D67" s="31"/>
      <c r="E67" s="96">
        <v>5</v>
      </c>
      <c r="F67" s="31"/>
      <c r="G67" s="64"/>
      <c r="H67" s="71"/>
      <c r="I67" s="31"/>
      <c r="J67" s="31"/>
      <c r="M67" s="31"/>
      <c r="N67" s="31"/>
      <c r="O67" s="31"/>
    </row>
    <row r="68" spans="1:22" x14ac:dyDescent="0.35">
      <c r="A68" s="150" t="s">
        <v>221</v>
      </c>
      <c r="B68" s="31"/>
      <c r="C68" s="71"/>
      <c r="D68" s="31"/>
      <c r="E68" s="96">
        <v>556.00300000000004</v>
      </c>
      <c r="F68" s="31"/>
      <c r="G68" s="64"/>
      <c r="H68" s="71"/>
      <c r="I68" s="31"/>
      <c r="J68" s="31"/>
      <c r="M68" s="31"/>
      <c r="N68" s="31"/>
      <c r="O68" s="31"/>
    </row>
    <row r="69" spans="1:22" x14ac:dyDescent="0.35">
      <c r="A69" s="150" t="s">
        <v>222</v>
      </c>
      <c r="B69" s="31"/>
      <c r="C69" s="71"/>
      <c r="D69" s="31"/>
      <c r="E69" s="96">
        <v>10</v>
      </c>
      <c r="F69" s="31"/>
      <c r="G69" s="64"/>
      <c r="H69" s="71"/>
      <c r="I69" s="31"/>
      <c r="J69" s="31"/>
      <c r="M69" s="31"/>
      <c r="N69" s="31"/>
      <c r="O69" s="31"/>
    </row>
    <row r="70" spans="1:22" x14ac:dyDescent="0.35">
      <c r="A70" s="150" t="s">
        <v>223</v>
      </c>
      <c r="B70" s="31"/>
      <c r="C70" s="71"/>
      <c r="D70" s="31"/>
      <c r="E70" s="29">
        <v>5</v>
      </c>
      <c r="F70" s="31"/>
      <c r="G70" s="64"/>
      <c r="H70" s="71"/>
      <c r="I70" s="31"/>
      <c r="J70" s="31"/>
      <c r="M70" s="31"/>
      <c r="N70" s="31"/>
      <c r="O70" s="31"/>
    </row>
    <row r="71" spans="1:22" x14ac:dyDescent="0.35">
      <c r="A71" s="150" t="s">
        <v>224</v>
      </c>
      <c r="B71" s="31"/>
      <c r="C71" s="71"/>
      <c r="D71" s="31"/>
      <c r="E71" s="31">
        <v>40</v>
      </c>
      <c r="F71" s="31"/>
      <c r="G71" s="64"/>
      <c r="H71" s="71"/>
      <c r="I71" s="31"/>
      <c r="J71" s="31"/>
      <c r="M71" s="31"/>
      <c r="N71" s="31"/>
      <c r="O71" s="31"/>
    </row>
    <row r="72" spans="1:22" x14ac:dyDescent="0.35">
      <c r="A72" s="32" t="s">
        <v>225</v>
      </c>
      <c r="B72" s="31"/>
      <c r="C72" s="71"/>
      <c r="D72" s="31"/>
      <c r="E72" s="31"/>
      <c r="F72" s="31"/>
      <c r="G72" s="64"/>
      <c r="H72" s="71"/>
      <c r="I72" s="31">
        <v>-2.7</v>
      </c>
      <c r="J72" s="31"/>
      <c r="M72" s="31"/>
      <c r="N72" s="31"/>
      <c r="O72" s="31"/>
    </row>
    <row r="73" spans="1:22" x14ac:dyDescent="0.35">
      <c r="A73" s="33"/>
      <c r="B73" s="31"/>
      <c r="C73" s="71"/>
      <c r="D73" s="31"/>
      <c r="E73" s="31"/>
      <c r="F73" s="31"/>
      <c r="G73" s="64"/>
      <c r="H73" s="71"/>
      <c r="I73" s="31"/>
      <c r="J73" s="31"/>
      <c r="M73" s="31"/>
      <c r="N73" s="31"/>
      <c r="O73" s="31"/>
    </row>
    <row r="74" spans="1:22" x14ac:dyDescent="0.35">
      <c r="A74" s="59" t="s">
        <v>140</v>
      </c>
      <c r="B74" s="74">
        <f>SUM(B59:B73)</f>
        <v>-0.74399999999999999</v>
      </c>
      <c r="C74" s="70"/>
      <c r="D74" s="74">
        <f>SUM(D59:D73)</f>
        <v>0</v>
      </c>
      <c r="E74" s="74">
        <f>SUM(E59:E73)</f>
        <v>470.86200000000008</v>
      </c>
      <c r="F74" s="74">
        <f>SUM(F59:F73)</f>
        <v>0</v>
      </c>
      <c r="G74" s="75">
        <f>SUM(B74:F74)</f>
        <v>470.11800000000005</v>
      </c>
      <c r="H74" s="70"/>
      <c r="I74" s="74">
        <f>SUM(I59:I73)</f>
        <v>-6.92</v>
      </c>
      <c r="J74" s="74">
        <f>SUM(J59:J73)</f>
        <v>0</v>
      </c>
      <c r="K74" s="74">
        <f t="shared" ref="K74" si="7">SUM(I74:J74)</f>
        <v>-6.92</v>
      </c>
      <c r="L74" s="74"/>
      <c r="M74" s="74">
        <f>SUM(M59:M73)</f>
        <v>0</v>
      </c>
      <c r="N74" s="31"/>
      <c r="O74" s="74">
        <f>SUM(O59:O73)</f>
        <v>0</v>
      </c>
    </row>
    <row r="75" spans="1:22" x14ac:dyDescent="0.35">
      <c r="B75" s="31"/>
      <c r="C75" s="71"/>
      <c r="D75" s="31"/>
      <c r="E75" s="31"/>
      <c r="F75" s="31"/>
      <c r="G75" s="64"/>
      <c r="H75" s="71"/>
      <c r="I75" s="31"/>
      <c r="J75" s="31"/>
      <c r="K75" s="31"/>
      <c r="M75" s="31"/>
      <c r="N75" s="31"/>
      <c r="O75" s="31"/>
    </row>
    <row r="76" spans="1:22" x14ac:dyDescent="0.35">
      <c r="A76" s="32" t="s">
        <v>226</v>
      </c>
      <c r="B76" s="31"/>
      <c r="C76" s="71"/>
      <c r="D76" s="31"/>
      <c r="E76" s="31"/>
      <c r="F76" s="31"/>
      <c r="G76" s="64"/>
      <c r="H76" s="71"/>
      <c r="I76" s="31"/>
      <c r="J76" s="31"/>
      <c r="K76" s="31"/>
      <c r="M76" s="31"/>
      <c r="N76" s="31"/>
      <c r="O76" s="31"/>
      <c r="S76" s="32" t="s">
        <v>232</v>
      </c>
      <c r="T76" s="32" t="s">
        <v>233</v>
      </c>
    </row>
    <row r="77" spans="1:22" x14ac:dyDescent="0.35">
      <c r="A77" s="32" t="s">
        <v>227</v>
      </c>
      <c r="B77" s="31">
        <v>5.3239999999999998</v>
      </c>
      <c r="C77" s="71"/>
      <c r="D77" s="31"/>
      <c r="E77" s="31">
        <v>7.4029999999999996</v>
      </c>
      <c r="F77" s="31"/>
      <c r="G77" s="64">
        <f>SUM(B77:F77)</f>
        <v>12.727</v>
      </c>
      <c r="H77" s="71"/>
      <c r="I77" s="31"/>
      <c r="J77" s="31"/>
      <c r="K77" s="31"/>
      <c r="M77" s="31"/>
      <c r="N77" s="31"/>
      <c r="O77" s="31"/>
      <c r="S77" s="32" t="s">
        <v>234</v>
      </c>
      <c r="T77" s="32">
        <v>2022</v>
      </c>
    </row>
    <row r="78" spans="1:22" x14ac:dyDescent="0.35">
      <c r="B78" s="31"/>
      <c r="C78" s="71"/>
      <c r="D78" s="31"/>
      <c r="E78" s="31"/>
      <c r="F78" s="31"/>
      <c r="G78" s="64"/>
      <c r="H78" s="71"/>
      <c r="I78" s="31"/>
      <c r="J78" s="31"/>
      <c r="K78" s="31"/>
      <c r="M78" s="31"/>
      <c r="N78" s="31"/>
      <c r="O78" s="31"/>
    </row>
    <row r="79" spans="1:22" ht="13" x14ac:dyDescent="0.3">
      <c r="A79" s="59" t="s">
        <v>228</v>
      </c>
      <c r="B79" s="74">
        <f>SUM(B75:B78)</f>
        <v>5.3239999999999998</v>
      </c>
      <c r="C79" s="74">
        <f t="shared" ref="C79:O79" si="8">SUM(C75:C78)</f>
        <v>0</v>
      </c>
      <c r="D79" s="74">
        <f t="shared" si="8"/>
        <v>0</v>
      </c>
      <c r="E79" s="74">
        <f t="shared" si="8"/>
        <v>7.4029999999999996</v>
      </c>
      <c r="F79" s="74">
        <f t="shared" si="8"/>
        <v>0</v>
      </c>
      <c r="G79" s="74">
        <f t="shared" si="8"/>
        <v>12.727</v>
      </c>
      <c r="H79" s="74">
        <f t="shared" si="8"/>
        <v>0</v>
      </c>
      <c r="I79" s="74">
        <f t="shared" si="8"/>
        <v>0</v>
      </c>
      <c r="J79" s="74">
        <f t="shared" si="8"/>
        <v>0</v>
      </c>
      <c r="K79" s="74">
        <f t="shared" si="8"/>
        <v>0</v>
      </c>
      <c r="L79" s="74">
        <f t="shared" si="8"/>
        <v>0</v>
      </c>
      <c r="M79" s="74">
        <f t="shared" si="8"/>
        <v>0</v>
      </c>
      <c r="N79" s="31"/>
      <c r="O79" s="74">
        <f t="shared" si="8"/>
        <v>0</v>
      </c>
    </row>
    <row r="80" spans="1:22" x14ac:dyDescent="0.35">
      <c r="B80" s="31"/>
      <c r="C80" s="71"/>
      <c r="D80" s="31"/>
      <c r="E80" s="31"/>
      <c r="F80" s="31"/>
      <c r="G80" s="64"/>
      <c r="H80" s="71"/>
      <c r="I80" s="31"/>
      <c r="J80" s="31"/>
      <c r="K80" s="31"/>
      <c r="M80" s="31"/>
      <c r="N80" s="31"/>
      <c r="O80" s="31"/>
      <c r="S80" s="32" t="s">
        <v>235</v>
      </c>
      <c r="T80" s="32" t="s">
        <v>236</v>
      </c>
      <c r="V80" s="32" t="s">
        <v>237</v>
      </c>
    </row>
    <row r="81" spans="1:22" x14ac:dyDescent="0.35">
      <c r="A81" s="81" t="s">
        <v>229</v>
      </c>
      <c r="B81" s="82">
        <f>B56+B74+B79</f>
        <v>302.50799999999998</v>
      </c>
      <c r="C81" s="82">
        <f t="shared" ref="C81:M81" si="9">C56+C74+C79</f>
        <v>0</v>
      </c>
      <c r="D81" s="82">
        <f t="shared" si="9"/>
        <v>40.727000000000004</v>
      </c>
      <c r="E81" s="82">
        <f t="shared" si="9"/>
        <v>2748.6109999999999</v>
      </c>
      <c r="F81" s="82">
        <f t="shared" si="9"/>
        <v>8.407</v>
      </c>
      <c r="G81" s="82">
        <f t="shared" si="9"/>
        <v>3100.2530000000002</v>
      </c>
      <c r="H81" s="82">
        <f t="shared" si="9"/>
        <v>0</v>
      </c>
      <c r="I81" s="82">
        <f t="shared" si="9"/>
        <v>6006.8179999999993</v>
      </c>
      <c r="J81" s="82">
        <f t="shared" si="9"/>
        <v>3577.0349999999999</v>
      </c>
      <c r="K81" s="82">
        <f>K56+K74+K79</f>
        <v>9583.8529999999992</v>
      </c>
      <c r="L81" s="82">
        <f t="shared" si="9"/>
        <v>0</v>
      </c>
      <c r="M81" s="82">
        <f t="shared" si="9"/>
        <v>1568.155</v>
      </c>
      <c r="N81" s="83"/>
      <c r="O81" s="77">
        <v>11765.87</v>
      </c>
      <c r="P81" s="77">
        <v>13529.82</v>
      </c>
      <c r="S81" s="32" t="s">
        <v>238</v>
      </c>
      <c r="T81" s="32" t="s">
        <v>239</v>
      </c>
      <c r="V81" s="152">
        <v>11765870</v>
      </c>
    </row>
    <row r="82" spans="1:22" x14ac:dyDescent="0.35">
      <c r="A82" s="63"/>
      <c r="B82" s="48"/>
      <c r="D82" s="48"/>
      <c r="E82" s="48"/>
      <c r="F82" s="48"/>
      <c r="G82" s="48"/>
      <c r="I82" s="48"/>
      <c r="J82" s="48"/>
      <c r="K82" s="48"/>
      <c r="L82" s="67"/>
      <c r="M82" s="68"/>
      <c r="T82" s="32" t="s">
        <v>240</v>
      </c>
      <c r="V82" s="152">
        <v>13529820</v>
      </c>
    </row>
    <row r="83" spans="1:22" x14ac:dyDescent="0.35">
      <c r="S83" s="153" t="s">
        <v>241</v>
      </c>
      <c r="T83" s="153"/>
      <c r="U83" s="153"/>
      <c r="V83" s="154">
        <v>25295690</v>
      </c>
    </row>
    <row r="84" spans="1:22" x14ac:dyDescent="0.35">
      <c r="I84" s="151">
        <f>I81/1000</f>
        <v>6.0068179999999991</v>
      </c>
      <c r="J84" s="151">
        <f t="shared" ref="J84:K84" si="10">J81/1000</f>
        <v>3.577035</v>
      </c>
      <c r="K84" s="151">
        <f t="shared" si="10"/>
        <v>9.5838529999999995</v>
      </c>
    </row>
    <row r="85" spans="1:22" hidden="1" x14ac:dyDescent="0.35">
      <c r="A85" s="106" t="s">
        <v>180</v>
      </c>
      <c r="B85" s="107"/>
      <c r="C85" s="108"/>
      <c r="D85" s="107"/>
      <c r="E85" s="107"/>
      <c r="F85" s="107"/>
      <c r="G85" s="107"/>
      <c r="H85" s="108"/>
      <c r="I85" s="107"/>
      <c r="J85" s="107"/>
      <c r="K85" s="107"/>
      <c r="L85" s="107"/>
      <c r="M85" s="109"/>
    </row>
    <row r="86" spans="1:22" hidden="1" x14ac:dyDescent="0.35">
      <c r="A86" s="110" t="s">
        <v>181</v>
      </c>
      <c r="B86" s="111">
        <v>313.90800000000007</v>
      </c>
      <c r="C86" s="112"/>
      <c r="D86" s="111">
        <v>20</v>
      </c>
      <c r="E86" s="111">
        <v>2935.3220000000001</v>
      </c>
      <c r="F86" s="111">
        <v>7.55</v>
      </c>
      <c r="G86" s="111">
        <v>3304.4290000000001</v>
      </c>
      <c r="H86" s="112"/>
      <c r="I86" s="111"/>
      <c r="J86" s="111">
        <v>2843.5059999999999</v>
      </c>
      <c r="K86" s="111">
        <v>8513.5290000000005</v>
      </c>
      <c r="L86" s="113"/>
      <c r="M86" s="114">
        <v>15207.643</v>
      </c>
    </row>
    <row r="87" spans="1:22" hidden="1" x14ac:dyDescent="0.35">
      <c r="A87" s="115" t="s">
        <v>15</v>
      </c>
      <c r="B87" s="31" t="e">
        <f>SUM(#REF!)</f>
        <v>#REF!</v>
      </c>
      <c r="D87" s="31"/>
      <c r="E87" s="31" t="e">
        <f>SUM(#REF!)</f>
        <v>#REF!</v>
      </c>
      <c r="F87" s="31"/>
      <c r="G87" s="31" t="e">
        <f>SUM(B87:F87)</f>
        <v>#REF!</v>
      </c>
      <c r="I87" s="31"/>
      <c r="J87" s="31"/>
      <c r="K87" s="31">
        <f>SUM(I87:J87)</f>
        <v>0</v>
      </c>
      <c r="M87" s="116"/>
    </row>
    <row r="88" spans="1:22" hidden="1" x14ac:dyDescent="0.35">
      <c r="A88" s="115" t="s">
        <v>182</v>
      </c>
      <c r="B88" s="31"/>
      <c r="D88" s="31"/>
      <c r="E88" s="31"/>
      <c r="F88" s="31"/>
      <c r="G88" s="31">
        <f>SUM(B88:F88)</f>
        <v>0</v>
      </c>
      <c r="I88" s="31"/>
      <c r="J88" s="31"/>
      <c r="K88" s="31">
        <f>SUM(I88:J88)</f>
        <v>0</v>
      </c>
      <c r="M88" s="116"/>
    </row>
    <row r="89" spans="1:22" hidden="1" x14ac:dyDescent="0.35">
      <c r="A89" s="115" t="s">
        <v>155</v>
      </c>
      <c r="B89" s="31"/>
      <c r="D89" s="31"/>
      <c r="E89" s="31" t="e">
        <f>SUM(#REF!)</f>
        <v>#REF!</v>
      </c>
      <c r="F89" s="31"/>
      <c r="G89" s="31" t="e">
        <f>SUM(B89:F89)</f>
        <v>#REF!</v>
      </c>
      <c r="I89" s="31"/>
      <c r="J89" s="31" t="e">
        <f>SUM(#REF!)</f>
        <v>#REF!</v>
      </c>
      <c r="K89" s="31" t="e">
        <f>SUM(I89:J89)</f>
        <v>#REF!</v>
      </c>
      <c r="M89" s="116"/>
    </row>
    <row r="90" spans="1:22" hidden="1" x14ac:dyDescent="0.35">
      <c r="A90" s="115" t="s">
        <v>19</v>
      </c>
      <c r="B90" s="31"/>
      <c r="D90" s="31"/>
      <c r="E90" s="31" t="e">
        <f>SUM(#REF!)-#REF!</f>
        <v>#REF!</v>
      </c>
      <c r="F90" s="31"/>
      <c r="G90" s="31" t="e">
        <f>SUM(B90:F90)</f>
        <v>#REF!</v>
      </c>
      <c r="I90" s="31"/>
      <c r="J90" s="31" t="e">
        <f>SUM(#REF!)</f>
        <v>#REF!</v>
      </c>
      <c r="K90" s="31" t="e">
        <f>SUM(I90:J90)</f>
        <v>#REF!</v>
      </c>
      <c r="M90" s="116"/>
    </row>
    <row r="91" spans="1:22" ht="13" hidden="1" x14ac:dyDescent="0.3">
      <c r="A91" s="117"/>
      <c r="B91" s="118" t="e">
        <f>SUM(B86:B90)</f>
        <v>#REF!</v>
      </c>
      <c r="C91" s="118"/>
      <c r="D91" s="118">
        <f>SUM(D86:D90)</f>
        <v>20</v>
      </c>
      <c r="E91" s="118" t="e">
        <f>SUM(E86:E90)</f>
        <v>#REF!</v>
      </c>
      <c r="F91" s="118">
        <f>SUM(F86:F90)</f>
        <v>7.55</v>
      </c>
      <c r="G91" s="118" t="e">
        <f>SUM(B91:F91)</f>
        <v>#REF!</v>
      </c>
      <c r="H91" s="118"/>
      <c r="I91" s="118"/>
      <c r="J91" s="118" t="e">
        <f>SUM(J86:J90)</f>
        <v>#REF!</v>
      </c>
      <c r="K91" s="118" t="e">
        <f>SUM(I91:J91)</f>
        <v>#REF!</v>
      </c>
      <c r="L91" s="118"/>
      <c r="M91" s="119">
        <f>SUM(M86:M90)</f>
        <v>15207.643</v>
      </c>
    </row>
    <row r="92" spans="1:22" hidden="1" x14ac:dyDescent="0.35">
      <c r="A92" s="115"/>
      <c r="B92" s="31"/>
      <c r="D92" s="31"/>
      <c r="E92" s="31"/>
      <c r="F92" s="31"/>
      <c r="G92" s="31"/>
      <c r="I92" s="31"/>
      <c r="J92" s="31"/>
      <c r="K92" s="31"/>
      <c r="M92" s="116"/>
    </row>
    <row r="93" spans="1:22" hidden="1" x14ac:dyDescent="0.35">
      <c r="A93" s="120" t="s">
        <v>176</v>
      </c>
      <c r="B93" s="102" t="e">
        <f>#REF!</f>
        <v>#REF!</v>
      </c>
      <c r="C93" s="71" t="e">
        <f>#REF!</f>
        <v>#REF!</v>
      </c>
      <c r="D93" s="102" t="e">
        <f>#REF!</f>
        <v>#REF!</v>
      </c>
      <c r="E93" s="102" t="e">
        <f>#REF!</f>
        <v>#REF!</v>
      </c>
      <c r="F93" s="102" t="e">
        <f>#REF!</f>
        <v>#REF!</v>
      </c>
      <c r="G93" s="102" t="e">
        <f>#REF!</f>
        <v>#REF!</v>
      </c>
      <c r="H93" s="71" t="e">
        <f>#REF!</f>
        <v>#REF!</v>
      </c>
      <c r="I93" s="102"/>
      <c r="J93" s="102" t="e">
        <f>#REF!</f>
        <v>#REF!</v>
      </c>
      <c r="K93" s="102" t="e">
        <f>#REF!</f>
        <v>#REF!</v>
      </c>
      <c r="L93" s="67" t="e">
        <f>#REF!</f>
        <v>#REF!</v>
      </c>
      <c r="M93" s="121" t="e">
        <f>#REF!</f>
        <v>#REF!</v>
      </c>
    </row>
    <row r="94" spans="1:22" ht="13" hidden="1" x14ac:dyDescent="0.3">
      <c r="A94" s="122"/>
      <c r="B94" s="123" t="e">
        <f>B91-B93</f>
        <v>#REF!</v>
      </c>
      <c r="C94" s="123"/>
      <c r="D94" s="123" t="e">
        <f>D91-D93</f>
        <v>#REF!</v>
      </c>
      <c r="E94" s="123" t="e">
        <f>E91-E93</f>
        <v>#REF!</v>
      </c>
      <c r="F94" s="123" t="e">
        <f>F91-F93</f>
        <v>#REF!</v>
      </c>
      <c r="G94" s="123" t="e">
        <f>G91-G93</f>
        <v>#REF!</v>
      </c>
      <c r="H94" s="123"/>
      <c r="I94" s="123"/>
      <c r="J94" s="123" t="e">
        <f>J91-J93</f>
        <v>#REF!</v>
      </c>
      <c r="K94" s="123" t="e">
        <f>K91-K93</f>
        <v>#REF!</v>
      </c>
      <c r="L94" s="123"/>
      <c r="M94" s="124" t="e">
        <f>M91-M93</f>
        <v>#REF!</v>
      </c>
    </row>
    <row r="95" spans="1:22" x14ac:dyDescent="0.35">
      <c r="E95" s="29">
        <f>E39+B39</f>
        <v>2533.6559999999999</v>
      </c>
    </row>
    <row r="96" spans="1:22" x14ac:dyDescent="0.35">
      <c r="D96" s="29" t="s">
        <v>230</v>
      </c>
      <c r="E96" s="29">
        <v>117.24</v>
      </c>
    </row>
    <row r="97" spans="5:5" x14ac:dyDescent="0.35">
      <c r="E97" s="29">
        <f>E81-E96</f>
        <v>2631.3710000000001</v>
      </c>
    </row>
    <row r="101" spans="5:5" x14ac:dyDescent="0.35">
      <c r="E101" s="29">
        <f>5413+601-7</f>
        <v>6007</v>
      </c>
    </row>
  </sheetData>
  <mergeCells count="2">
    <mergeCell ref="B2:G2"/>
    <mergeCell ref="I2:K2"/>
  </mergeCells>
  <pageMargins left="0.70866141732283472" right="0.70866141732283472" top="0.74803149606299213" bottom="0.74803149606299213" header="0.31496062992125984" footer="0.31496062992125984"/>
  <pageSetup paperSize="9" scale="55" orientation="landscape" horizontalDpi="300" verticalDpi="300" r:id="rId1"/>
  <customProperties>
    <customPr name="EpmWorksheetKeyString_GUID" r:id="rId2"/>
  </customPropertie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CF254-CB18-4942-BE08-1E699679ED57}">
  <sheetPr>
    <tabColor rgb="FF00B0F0"/>
    <pageSetUpPr fitToPage="1"/>
  </sheetPr>
  <dimension ref="A1:J113"/>
  <sheetViews>
    <sheetView zoomScaleNormal="100" workbookViewId="0">
      <pane xSplit="1" ySplit="4" topLeftCell="B90" activePane="bottomRight" state="frozen"/>
      <selection activeCell="E6" sqref="E6"/>
      <selection pane="topRight" activeCell="E6" sqref="E6"/>
      <selection pane="bottomLeft" activeCell="E6" sqref="E6"/>
      <selection pane="bottomRight" activeCell="E6" sqref="E6"/>
    </sheetView>
  </sheetViews>
  <sheetFormatPr defaultColWidth="9" defaultRowHeight="15" customHeight="1" x14ac:dyDescent="0.35"/>
  <cols>
    <col min="1" max="1" width="63.54296875" style="1" customWidth="1"/>
    <col min="2" max="6" width="16" style="1" customWidth="1"/>
    <col min="7" max="7" width="2.54296875" style="1" customWidth="1"/>
    <col min="8" max="16384" width="9" style="1"/>
  </cols>
  <sheetData>
    <row r="1" spans="1:10" ht="15" customHeight="1" x14ac:dyDescent="0.35">
      <c r="A1" s="11" t="s">
        <v>0</v>
      </c>
    </row>
    <row r="2" spans="1:10" ht="15" customHeight="1" x14ac:dyDescent="0.35">
      <c r="A2" s="11"/>
    </row>
    <row r="3" spans="1:10" ht="15" customHeight="1" x14ac:dyDescent="0.35">
      <c r="B3" s="166" t="s">
        <v>1</v>
      </c>
      <c r="C3" s="167"/>
      <c r="D3" s="167"/>
      <c r="E3" s="167"/>
      <c r="F3" s="168"/>
    </row>
    <row r="4" spans="1:10" ht="70.5" customHeight="1" x14ac:dyDescent="0.35">
      <c r="B4" s="6" t="s">
        <v>2</v>
      </c>
      <c r="C4" s="6" t="s">
        <v>3</v>
      </c>
      <c r="D4" s="6" t="s">
        <v>4</v>
      </c>
      <c r="E4" s="6" t="s">
        <v>5</v>
      </c>
      <c r="F4" s="6" t="s">
        <v>6</v>
      </c>
      <c r="G4" s="12"/>
    </row>
    <row r="5" spans="1:10" ht="15" customHeight="1" x14ac:dyDescent="0.35">
      <c r="B5" s="2"/>
      <c r="C5" s="2"/>
      <c r="D5" s="2"/>
      <c r="E5" s="2"/>
      <c r="F5" s="2"/>
    </row>
    <row r="6" spans="1:10" ht="15" customHeight="1" x14ac:dyDescent="0.35">
      <c r="A6" s="4" t="s">
        <v>7</v>
      </c>
      <c r="B6" s="7">
        <v>300</v>
      </c>
      <c r="C6" s="7">
        <v>2000.5</v>
      </c>
      <c r="D6" s="7">
        <f>SUM(B6:C6)</f>
        <v>2300.5</v>
      </c>
      <c r="E6" s="7">
        <v>17470.528999999999</v>
      </c>
      <c r="F6" s="7">
        <v>7797.65</v>
      </c>
    </row>
    <row r="7" spans="1:10" ht="15" customHeight="1" x14ac:dyDescent="0.35">
      <c r="B7" s="7"/>
      <c r="C7" s="7"/>
      <c r="D7" s="7"/>
      <c r="E7" s="7"/>
      <c r="F7" s="7"/>
    </row>
    <row r="8" spans="1:10" ht="15" customHeight="1" x14ac:dyDescent="0.35">
      <c r="A8" s="127"/>
      <c r="B8" s="8">
        <f>SUM(B6:B6)</f>
        <v>300</v>
      </c>
      <c r="C8" s="8">
        <f>SUM(C6:C6)</f>
        <v>2000.5</v>
      </c>
      <c r="D8" s="8">
        <f>SUM(D6:D6)</f>
        <v>2300.5</v>
      </c>
      <c r="E8" s="8">
        <f>SUM(E6:E6)</f>
        <v>17470.528999999999</v>
      </c>
      <c r="F8" s="24">
        <f>SUM(F6:F6)</f>
        <v>7797.65</v>
      </c>
      <c r="J8" s="18"/>
    </row>
    <row r="9" spans="1:10" ht="15" customHeight="1" x14ac:dyDescent="0.35">
      <c r="B9" s="2"/>
      <c r="C9" s="2"/>
      <c r="D9" s="2"/>
      <c r="E9" s="2"/>
      <c r="F9" s="2"/>
    </row>
    <row r="10" spans="1:10" ht="15" customHeight="1" x14ac:dyDescent="0.35">
      <c r="A10" s="11" t="s">
        <v>8</v>
      </c>
      <c r="B10" s="2"/>
      <c r="C10" s="2"/>
      <c r="D10" s="2"/>
      <c r="E10" s="2"/>
      <c r="F10" s="2"/>
    </row>
    <row r="11" spans="1:10" ht="15" customHeight="1" x14ac:dyDescent="0.35">
      <c r="B11" s="2"/>
      <c r="C11" s="2"/>
      <c r="D11" s="2"/>
      <c r="E11" s="2"/>
      <c r="F11" s="2"/>
    </row>
    <row r="12" spans="1:10" ht="15" customHeight="1" x14ac:dyDescent="0.35">
      <c r="A12" s="5" t="s">
        <v>9</v>
      </c>
      <c r="B12" s="2"/>
      <c r="C12" s="2"/>
      <c r="D12" s="2"/>
      <c r="E12" s="2"/>
      <c r="F12" s="2"/>
    </row>
    <row r="13" spans="1:10" ht="15" customHeight="1" x14ac:dyDescent="0.35">
      <c r="A13" s="1" t="s">
        <v>10</v>
      </c>
      <c r="B13" s="2">
        <v>0.98</v>
      </c>
      <c r="C13" s="2">
        <v>17.170000000000002</v>
      </c>
      <c r="D13" s="2">
        <f>SUM(B13:C13)</f>
        <v>18.150000000000002</v>
      </c>
      <c r="E13" s="2"/>
      <c r="F13" s="2">
        <v>0.75</v>
      </c>
      <c r="J13" s="18"/>
    </row>
    <row r="14" spans="1:10" ht="15" customHeight="1" x14ac:dyDescent="0.35">
      <c r="A14" s="1" t="s">
        <v>11</v>
      </c>
      <c r="B14" s="2">
        <v>0.72599999999999998</v>
      </c>
      <c r="C14" s="2">
        <v>1.9350000000000001</v>
      </c>
      <c r="D14" s="2">
        <f>SUM(B14:C14)</f>
        <v>2.661</v>
      </c>
      <c r="E14" s="2"/>
      <c r="F14" s="2"/>
    </row>
    <row r="15" spans="1:10" ht="15" customHeight="1" x14ac:dyDescent="0.35">
      <c r="B15" s="2"/>
      <c r="C15" s="2"/>
      <c r="D15" s="2"/>
      <c r="E15" s="2"/>
      <c r="F15" s="2"/>
    </row>
    <row r="16" spans="1:10" ht="15" customHeight="1" x14ac:dyDescent="0.35">
      <c r="A16" s="5" t="s">
        <v>12</v>
      </c>
      <c r="B16" s="2"/>
      <c r="C16" s="2"/>
      <c r="D16" s="2"/>
      <c r="E16" s="2"/>
      <c r="F16" s="2"/>
    </row>
    <row r="17" spans="1:10" ht="15" customHeight="1" x14ac:dyDescent="0.35">
      <c r="A17" s="1" t="s">
        <v>13</v>
      </c>
      <c r="C17" s="2">
        <v>1.95</v>
      </c>
      <c r="D17" s="2">
        <f t="shared" ref="D17:D18" si="0">SUM(B17:C17)</f>
        <v>1.95</v>
      </c>
      <c r="E17" s="2"/>
      <c r="F17" s="2">
        <v>0.15</v>
      </c>
      <c r="J17" s="18"/>
    </row>
    <row r="18" spans="1:10" ht="15" customHeight="1" x14ac:dyDescent="0.35">
      <c r="A18" s="1" t="s">
        <v>14</v>
      </c>
      <c r="B18" s="2">
        <v>12.5</v>
      </c>
      <c r="C18" s="2"/>
      <c r="D18" s="2">
        <f t="shared" si="0"/>
        <v>12.5</v>
      </c>
      <c r="E18" s="2"/>
      <c r="F18" s="2"/>
    </row>
    <row r="19" spans="1:10" ht="15" customHeight="1" x14ac:dyDescent="0.35">
      <c r="B19" s="2"/>
      <c r="C19" s="2"/>
      <c r="D19" s="2"/>
      <c r="E19" s="2"/>
      <c r="F19" s="2"/>
    </row>
    <row r="20" spans="1:10" ht="15" customHeight="1" x14ac:dyDescent="0.35">
      <c r="A20" s="126" t="s">
        <v>15</v>
      </c>
      <c r="B20" s="2"/>
      <c r="C20" s="2"/>
      <c r="D20" s="2"/>
      <c r="E20" s="2"/>
      <c r="F20" s="2"/>
    </row>
    <row r="21" spans="1:10" ht="15" customHeight="1" x14ac:dyDescent="0.35">
      <c r="A21" s="1" t="s">
        <v>16</v>
      </c>
      <c r="B21" s="2"/>
      <c r="C21" s="2">
        <f>'Supps Control Totals'!E67</f>
        <v>24.9</v>
      </c>
      <c r="D21" s="2">
        <f t="shared" ref="D21" si="1">SUM(B21:C21)</f>
        <v>24.9</v>
      </c>
      <c r="E21" s="2"/>
      <c r="F21" s="2"/>
    </row>
    <row r="22" spans="1:10" ht="15" customHeight="1" x14ac:dyDescent="0.35">
      <c r="A22" s="1" t="s">
        <v>17</v>
      </c>
      <c r="C22" s="2"/>
      <c r="D22" s="2"/>
      <c r="E22" s="2">
        <v>1500</v>
      </c>
      <c r="F22" s="2"/>
    </row>
    <row r="23" spans="1:10" ht="15" customHeight="1" x14ac:dyDescent="0.35">
      <c r="A23" s="1" t="s">
        <v>18</v>
      </c>
      <c r="C23" s="2"/>
      <c r="D23" s="2"/>
      <c r="E23" s="2">
        <v>3061.88</v>
      </c>
      <c r="F23" s="2"/>
    </row>
    <row r="24" spans="1:10" ht="15" customHeight="1" x14ac:dyDescent="0.35">
      <c r="B24" s="2"/>
      <c r="C24" s="2"/>
      <c r="D24" s="2"/>
      <c r="E24" s="2"/>
      <c r="F24" s="2"/>
    </row>
    <row r="25" spans="1:10" ht="15" customHeight="1" x14ac:dyDescent="0.35">
      <c r="A25" s="126" t="s">
        <v>19</v>
      </c>
      <c r="B25" s="2"/>
      <c r="C25" s="2"/>
      <c r="D25" s="2"/>
      <c r="E25" s="2"/>
      <c r="F25" s="2"/>
    </row>
    <row r="26" spans="1:10" ht="15" customHeight="1" x14ac:dyDescent="0.35">
      <c r="A26" s="1" t="s">
        <v>13</v>
      </c>
      <c r="B26" s="2">
        <f>'Supps Control Totals'!B119</f>
        <v>0</v>
      </c>
      <c r="C26" s="2">
        <f>'Supps Control Totals'!E119</f>
        <v>-4.9000000000000002E-2</v>
      </c>
      <c r="D26" s="2">
        <f t="shared" ref="D26:D30" si="2">SUM(B26:C26)</f>
        <v>-4.9000000000000002E-2</v>
      </c>
      <c r="E26" s="2"/>
      <c r="F26" s="2">
        <f>'Supps Control Totals'!I119+'Supps Control Totals'!J119</f>
        <v>0</v>
      </c>
    </row>
    <row r="27" spans="1:10" ht="15" customHeight="1" x14ac:dyDescent="0.35">
      <c r="A27" s="1" t="s">
        <v>20</v>
      </c>
      <c r="B27" s="2">
        <f>'Supps Control Totals'!B120</f>
        <v>-0.76200000000000001</v>
      </c>
      <c r="C27" s="2">
        <f>'Supps Control Totals'!E120</f>
        <v>0</v>
      </c>
      <c r="D27" s="2">
        <f t="shared" si="2"/>
        <v>-0.76200000000000001</v>
      </c>
      <c r="E27" s="2"/>
      <c r="F27" s="2">
        <f>'Supps Control Totals'!I120+'Supps Control Totals'!J120</f>
        <v>0</v>
      </c>
    </row>
    <row r="28" spans="1:10" ht="15" customHeight="1" x14ac:dyDescent="0.35">
      <c r="A28" s="1" t="s">
        <v>21</v>
      </c>
      <c r="B28" s="2">
        <f>'Supps Control Totals'!B121</f>
        <v>0</v>
      </c>
      <c r="C28" s="2">
        <f>'Supps Control Totals'!E121</f>
        <v>-45</v>
      </c>
      <c r="D28" s="2">
        <f t="shared" si="2"/>
        <v>-45</v>
      </c>
      <c r="E28" s="2"/>
      <c r="F28" s="2">
        <f>'Supps Control Totals'!I121+'Supps Control Totals'!J121</f>
        <v>0</v>
      </c>
    </row>
    <row r="29" spans="1:10" ht="15" customHeight="1" x14ac:dyDescent="0.35">
      <c r="A29" s="1" t="s">
        <v>22</v>
      </c>
      <c r="B29" s="2">
        <f>'Supps Control Totals'!B122</f>
        <v>0</v>
      </c>
      <c r="C29" s="2">
        <f>'Supps Control Totals'!E122</f>
        <v>0</v>
      </c>
      <c r="D29" s="2">
        <f t="shared" si="2"/>
        <v>0</v>
      </c>
      <c r="E29" s="2"/>
      <c r="F29" s="2">
        <f>'Supps Control Totals'!I122+'Supps Control Totals'!J122</f>
        <v>-888</v>
      </c>
    </row>
    <row r="30" spans="1:10" ht="15" customHeight="1" x14ac:dyDescent="0.35">
      <c r="A30" s="1" t="s">
        <v>23</v>
      </c>
      <c r="B30" s="2">
        <f>'Supps Control Totals'!B123</f>
        <v>0</v>
      </c>
      <c r="C30" s="2">
        <f>'Supps Control Totals'!E123</f>
        <v>0</v>
      </c>
      <c r="D30" s="2">
        <f t="shared" si="2"/>
        <v>0</v>
      </c>
      <c r="E30" s="2"/>
      <c r="F30" s="2">
        <f>'Supps Control Totals'!I123+'Supps Control Totals'!J123</f>
        <v>-71.605000000000004</v>
      </c>
    </row>
    <row r="31" spans="1:10" ht="15" customHeight="1" x14ac:dyDescent="0.35">
      <c r="B31" s="2"/>
      <c r="C31" s="2"/>
      <c r="D31" s="2"/>
      <c r="E31" s="2"/>
      <c r="F31" s="2"/>
    </row>
    <row r="32" spans="1:10" ht="15" customHeight="1" x14ac:dyDescent="0.35">
      <c r="A32" s="20"/>
      <c r="B32" s="9"/>
      <c r="C32" s="9"/>
      <c r="D32" s="21"/>
      <c r="E32" s="9"/>
      <c r="F32" s="9"/>
    </row>
    <row r="33" spans="1:6" ht="15" customHeight="1" x14ac:dyDescent="0.35">
      <c r="A33" s="11" t="s">
        <v>24</v>
      </c>
      <c r="B33" s="3"/>
      <c r="C33" s="3"/>
      <c r="D33" s="2"/>
      <c r="E33" s="3"/>
      <c r="F33" s="3"/>
    </row>
    <row r="34" spans="1:6" ht="15" customHeight="1" x14ac:dyDescent="0.35">
      <c r="A34" s="11"/>
      <c r="B34" s="3"/>
      <c r="C34" s="3"/>
      <c r="D34" s="2"/>
      <c r="E34" s="3"/>
      <c r="F34" s="3"/>
    </row>
    <row r="35" spans="1:6" ht="15" customHeight="1" x14ac:dyDescent="0.35">
      <c r="A35" s="13" t="s">
        <v>25</v>
      </c>
      <c r="B35" s="3"/>
      <c r="C35" s="3"/>
      <c r="D35" s="2"/>
      <c r="E35" s="3"/>
      <c r="F35" s="3"/>
    </row>
    <row r="36" spans="1:6" ht="15" customHeight="1" x14ac:dyDescent="0.35">
      <c r="A36" s="4" t="s">
        <v>26</v>
      </c>
      <c r="B36" s="3"/>
      <c r="D36" s="2"/>
      <c r="E36" s="3"/>
      <c r="F36" s="14">
        <v>17.908999999999999</v>
      </c>
    </row>
    <row r="37" spans="1:6" ht="15" customHeight="1" x14ac:dyDescent="0.35">
      <c r="A37" s="4" t="s">
        <v>27</v>
      </c>
      <c r="B37" s="3"/>
      <c r="D37" s="2"/>
      <c r="E37" s="3"/>
      <c r="F37" s="14">
        <v>105</v>
      </c>
    </row>
    <row r="38" spans="1:6" ht="15" customHeight="1" x14ac:dyDescent="0.35">
      <c r="A38" s="4" t="s">
        <v>28</v>
      </c>
      <c r="B38" s="3"/>
      <c r="D38" s="2"/>
      <c r="E38" s="3"/>
      <c r="F38" s="3">
        <v>17.600000000000001</v>
      </c>
    </row>
    <row r="39" spans="1:6" ht="15" customHeight="1" x14ac:dyDescent="0.35">
      <c r="A39" s="4" t="s">
        <v>29</v>
      </c>
      <c r="B39" s="3"/>
      <c r="C39" s="3"/>
      <c r="D39" s="2"/>
      <c r="E39" s="3"/>
      <c r="F39" s="3">
        <v>30</v>
      </c>
    </row>
    <row r="40" spans="1:6" ht="15" customHeight="1" x14ac:dyDescent="0.35">
      <c r="A40" s="4" t="s">
        <v>30</v>
      </c>
      <c r="B40" s="3"/>
      <c r="C40" s="3"/>
      <c r="D40" s="2"/>
      <c r="E40" s="3"/>
      <c r="F40" s="3">
        <v>45</v>
      </c>
    </row>
    <row r="41" spans="1:6" ht="15" customHeight="1" x14ac:dyDescent="0.35">
      <c r="A41" s="4" t="s">
        <v>31</v>
      </c>
      <c r="B41" s="3"/>
      <c r="C41" s="3"/>
      <c r="D41" s="2"/>
      <c r="E41" s="3"/>
      <c r="F41" s="3">
        <v>20</v>
      </c>
    </row>
    <row r="42" spans="1:6" ht="15" customHeight="1" x14ac:dyDescent="0.35">
      <c r="A42" s="4" t="s">
        <v>32</v>
      </c>
      <c r="B42" s="3"/>
      <c r="C42" s="3"/>
      <c r="D42" s="2"/>
      <c r="E42" s="3"/>
      <c r="F42" s="3">
        <v>50</v>
      </c>
    </row>
    <row r="43" spans="1:6" ht="14.5" x14ac:dyDescent="0.35">
      <c r="A43" s="4" t="s">
        <v>33</v>
      </c>
      <c r="B43" s="3"/>
      <c r="C43" s="3"/>
      <c r="D43" s="2"/>
      <c r="E43" s="3"/>
      <c r="F43" s="3">
        <v>20.437000000000001</v>
      </c>
    </row>
    <row r="44" spans="1:6" ht="14.5" x14ac:dyDescent="0.35">
      <c r="A44" s="4" t="s">
        <v>34</v>
      </c>
      <c r="B44" s="3"/>
      <c r="C44" s="3"/>
      <c r="D44" s="2"/>
      <c r="E44" s="3"/>
      <c r="F44" s="3">
        <v>-46.5</v>
      </c>
    </row>
    <row r="45" spans="1:6" ht="14.5" x14ac:dyDescent="0.35">
      <c r="A45" s="4" t="s">
        <v>35</v>
      </c>
      <c r="B45" s="3"/>
      <c r="C45" s="3"/>
      <c r="D45" s="2"/>
      <c r="E45" s="3"/>
      <c r="F45" s="3">
        <v>21.25</v>
      </c>
    </row>
    <row r="46" spans="1:6" ht="15" customHeight="1" x14ac:dyDescent="0.35">
      <c r="A46" s="4" t="s">
        <v>36</v>
      </c>
      <c r="B46" s="3"/>
      <c r="C46" s="3"/>
      <c r="D46" s="2"/>
      <c r="E46" s="3"/>
      <c r="F46" s="3">
        <v>76</v>
      </c>
    </row>
    <row r="47" spans="1:6" ht="15" customHeight="1" x14ac:dyDescent="0.35">
      <c r="A47" s="4" t="s">
        <v>37</v>
      </c>
      <c r="B47" s="3"/>
      <c r="C47" s="3"/>
      <c r="D47" s="2"/>
      <c r="E47" s="3"/>
      <c r="F47" s="3">
        <v>9.5</v>
      </c>
    </row>
    <row r="48" spans="1:6" ht="15" customHeight="1" x14ac:dyDescent="0.35">
      <c r="A48" s="4" t="s">
        <v>38</v>
      </c>
      <c r="B48" s="3"/>
      <c r="C48" s="3"/>
      <c r="D48" s="2"/>
      <c r="E48" s="3"/>
      <c r="F48" s="3">
        <v>508</v>
      </c>
    </row>
    <row r="49" spans="1:10" ht="15" customHeight="1" x14ac:dyDescent="0.35">
      <c r="A49" s="4" t="s">
        <v>39</v>
      </c>
      <c r="B49" s="3"/>
      <c r="C49" s="3"/>
      <c r="D49" s="2"/>
      <c r="E49" s="3"/>
      <c r="F49" s="3">
        <v>59.552999999999997</v>
      </c>
    </row>
    <row r="50" spans="1:10" ht="15" customHeight="1" x14ac:dyDescent="0.35">
      <c r="A50" s="4" t="s">
        <v>40</v>
      </c>
      <c r="B50" s="3"/>
      <c r="C50" s="3"/>
      <c r="D50" s="2"/>
      <c r="E50" s="3"/>
      <c r="F50" s="3">
        <v>40</v>
      </c>
    </row>
    <row r="51" spans="1:10" ht="15" customHeight="1" x14ac:dyDescent="0.35">
      <c r="A51" s="4" t="s">
        <v>41</v>
      </c>
      <c r="B51" s="3"/>
      <c r="C51" s="3"/>
      <c r="D51" s="2"/>
      <c r="E51" s="3"/>
      <c r="F51" s="3">
        <v>60.6</v>
      </c>
    </row>
    <row r="52" spans="1:10" ht="15" customHeight="1" x14ac:dyDescent="0.35">
      <c r="A52" s="4" t="s">
        <v>42</v>
      </c>
      <c r="B52" s="3"/>
      <c r="C52" s="3"/>
      <c r="D52" s="2"/>
      <c r="E52" s="3"/>
      <c r="F52" s="3">
        <v>6.726</v>
      </c>
      <c r="H52" s="16"/>
      <c r="J52" s="18"/>
    </row>
    <row r="53" spans="1:10" ht="15" customHeight="1" x14ac:dyDescent="0.35">
      <c r="A53" s="11"/>
      <c r="B53" s="3"/>
      <c r="C53" s="3"/>
      <c r="D53" s="2"/>
      <c r="E53" s="3"/>
      <c r="F53" s="3"/>
    </row>
    <row r="54" spans="1:10" ht="15" customHeight="1" x14ac:dyDescent="0.35">
      <c r="A54" s="13" t="s">
        <v>43</v>
      </c>
      <c r="B54" s="3"/>
      <c r="C54" s="3"/>
      <c r="D54" s="2"/>
      <c r="E54" s="3"/>
      <c r="F54" s="3"/>
    </row>
    <row r="55" spans="1:10" ht="15" customHeight="1" x14ac:dyDescent="0.35">
      <c r="A55" s="4" t="s">
        <v>44</v>
      </c>
      <c r="B55" s="3"/>
      <c r="C55" s="3"/>
      <c r="D55" s="2"/>
      <c r="E55" s="3"/>
      <c r="F55" s="3">
        <f>'Supps Control Totals'!I112</f>
        <v>-500</v>
      </c>
    </row>
    <row r="56" spans="1:10" ht="15" customHeight="1" x14ac:dyDescent="0.35">
      <c r="A56" s="4" t="s">
        <v>45</v>
      </c>
      <c r="B56" s="3"/>
      <c r="C56" s="3"/>
      <c r="D56" s="2"/>
      <c r="E56" s="3"/>
      <c r="F56" s="3">
        <f>'Supps Control Totals'!I113</f>
        <v>-101</v>
      </c>
    </row>
    <row r="57" spans="1:10" ht="15" customHeight="1" x14ac:dyDescent="0.35">
      <c r="A57" s="20"/>
      <c r="B57" s="9"/>
      <c r="C57" s="9"/>
      <c r="D57" s="21"/>
      <c r="E57" s="9"/>
      <c r="F57" s="9"/>
    </row>
    <row r="58" spans="1:10" ht="15" customHeight="1" x14ac:dyDescent="0.35">
      <c r="A58" s="11" t="s">
        <v>46</v>
      </c>
      <c r="B58" s="3"/>
      <c r="C58" s="14"/>
      <c r="D58" s="2"/>
      <c r="E58" s="3"/>
      <c r="F58" s="3"/>
    </row>
    <row r="59" spans="1:10" ht="15" customHeight="1" x14ac:dyDescent="0.35">
      <c r="A59" s="15"/>
      <c r="B59" s="3"/>
      <c r="C59" s="3"/>
      <c r="D59" s="2"/>
      <c r="E59" s="3"/>
      <c r="F59" s="3"/>
    </row>
    <row r="60" spans="1:10" ht="15" customHeight="1" x14ac:dyDescent="0.35">
      <c r="A60" s="13" t="s">
        <v>47</v>
      </c>
      <c r="B60" s="3"/>
      <c r="C60" s="3"/>
      <c r="D60" s="2"/>
      <c r="E60" s="3"/>
      <c r="F60" s="3"/>
    </row>
    <row r="61" spans="1:10" ht="15" customHeight="1" x14ac:dyDescent="0.35">
      <c r="A61" s="4" t="s">
        <v>48</v>
      </c>
      <c r="B61" s="3">
        <v>-0.30599999999999999</v>
      </c>
      <c r="C61" s="2"/>
      <c r="D61" s="2">
        <f t="shared" ref="D61:D66" si="3">SUM(B61:C61)</f>
        <v>-0.30599999999999999</v>
      </c>
      <c r="E61" s="2"/>
      <c r="F61" s="2"/>
    </row>
    <row r="62" spans="1:10" ht="15" customHeight="1" x14ac:dyDescent="0.35">
      <c r="A62" s="4" t="s">
        <v>49</v>
      </c>
      <c r="B62" s="3"/>
      <c r="C62" s="3">
        <v>622.274</v>
      </c>
      <c r="D62" s="2">
        <f t="shared" si="3"/>
        <v>622.274</v>
      </c>
      <c r="E62" s="3"/>
      <c r="F62" s="3"/>
    </row>
    <row r="63" spans="1:10" ht="15" customHeight="1" x14ac:dyDescent="0.35">
      <c r="A63" s="4" t="s">
        <v>50</v>
      </c>
      <c r="B63" s="3"/>
      <c r="C63" s="3">
        <v>10</v>
      </c>
      <c r="D63" s="2">
        <f t="shared" si="3"/>
        <v>10</v>
      </c>
      <c r="E63" s="3"/>
      <c r="F63" s="3"/>
    </row>
    <row r="64" spans="1:10" ht="15" customHeight="1" x14ac:dyDescent="0.35">
      <c r="A64" s="4" t="s">
        <v>51</v>
      </c>
      <c r="B64" s="3"/>
      <c r="C64" s="3">
        <v>9.5399999999999991</v>
      </c>
      <c r="D64" s="2">
        <f>SUM(B64:C64)</f>
        <v>9.5399999999999991</v>
      </c>
      <c r="E64" s="3"/>
      <c r="F64" s="3"/>
    </row>
    <row r="65" spans="1:8" ht="15" customHeight="1" x14ac:dyDescent="0.35">
      <c r="A65" s="4" t="s">
        <v>52</v>
      </c>
      <c r="B65" s="3"/>
      <c r="C65" s="3">
        <v>5</v>
      </c>
      <c r="D65" s="2">
        <f t="shared" si="3"/>
        <v>5</v>
      </c>
      <c r="E65" s="3"/>
      <c r="F65" s="3"/>
    </row>
    <row r="66" spans="1:8" ht="15" customHeight="1" x14ac:dyDescent="0.35">
      <c r="A66" s="4" t="s">
        <v>53</v>
      </c>
      <c r="B66" s="3"/>
      <c r="C66" s="3">
        <v>-2.5000000000000001E-2</v>
      </c>
      <c r="D66" s="2">
        <f t="shared" si="3"/>
        <v>-2.5000000000000001E-2</v>
      </c>
      <c r="E66" s="3"/>
      <c r="F66" s="3"/>
    </row>
    <row r="67" spans="1:8" ht="15" customHeight="1" x14ac:dyDescent="0.35">
      <c r="A67" s="1" t="s">
        <v>54</v>
      </c>
      <c r="C67" s="3">
        <v>-1.28</v>
      </c>
      <c r="D67" s="2">
        <f>SUM(B67:C67)</f>
        <v>-1.28</v>
      </c>
      <c r="E67" s="3"/>
      <c r="F67" s="3"/>
    </row>
    <row r="68" spans="1:8" ht="15" customHeight="1" x14ac:dyDescent="0.35">
      <c r="A68" s="15" t="s">
        <v>55</v>
      </c>
      <c r="B68" s="3"/>
      <c r="C68" s="3">
        <v>-19.3</v>
      </c>
      <c r="D68" s="2">
        <f>SUM(B68:C68)</f>
        <v>-19.3</v>
      </c>
      <c r="E68" s="3"/>
      <c r="F68" s="3"/>
    </row>
    <row r="69" spans="1:8" ht="15" customHeight="1" x14ac:dyDescent="0.35">
      <c r="A69" s="4" t="s">
        <v>56</v>
      </c>
      <c r="B69" s="3"/>
      <c r="C69" s="3"/>
      <c r="D69" s="2"/>
      <c r="E69" s="3"/>
      <c r="F69" s="22">
        <v>-16.13</v>
      </c>
    </row>
    <row r="70" spans="1:8" ht="15" customHeight="1" x14ac:dyDescent="0.35">
      <c r="A70" s="15" t="s">
        <v>55</v>
      </c>
      <c r="B70" s="3"/>
      <c r="C70" s="3"/>
      <c r="D70" s="2"/>
      <c r="E70" s="3"/>
      <c r="F70" s="22">
        <v>-1.3</v>
      </c>
      <c r="H70" s="27"/>
    </row>
    <row r="71" spans="1:8" ht="15" customHeight="1" x14ac:dyDescent="0.35">
      <c r="A71" s="15" t="s">
        <v>57</v>
      </c>
      <c r="B71" s="3">
        <f>'Supps Control Totals'!B77</f>
        <v>-0.17899999999999999</v>
      </c>
      <c r="C71" s="3">
        <f>'Supps Control Totals'!E77</f>
        <v>0</v>
      </c>
      <c r="D71" s="2">
        <f>SUM(B71:C71)</f>
        <v>-0.17899999999999999</v>
      </c>
      <c r="E71" s="3"/>
      <c r="F71" s="22">
        <f>'Supps Control Totals'!I77+'Supps Control Totals'!J77</f>
        <v>0</v>
      </c>
      <c r="H71" s="27"/>
    </row>
    <row r="72" spans="1:8" ht="15" customHeight="1" x14ac:dyDescent="0.35">
      <c r="A72" s="15" t="s">
        <v>58</v>
      </c>
      <c r="B72" s="3">
        <f>'Supps Control Totals'!B78</f>
        <v>-0.19500000000000001</v>
      </c>
      <c r="C72" s="3">
        <f>'Supps Control Totals'!E78</f>
        <v>0</v>
      </c>
      <c r="D72" s="2">
        <f t="shared" ref="D72:D89" si="4">SUM(B72:C72)</f>
        <v>-0.19500000000000001</v>
      </c>
      <c r="E72" s="3"/>
      <c r="F72" s="22">
        <f>'Supps Control Totals'!I78+'Supps Control Totals'!J78</f>
        <v>0</v>
      </c>
      <c r="H72" s="27"/>
    </row>
    <row r="73" spans="1:8" ht="15" customHeight="1" x14ac:dyDescent="0.35">
      <c r="A73" s="15" t="s">
        <v>59</v>
      </c>
      <c r="B73" s="3">
        <f>'Supps Control Totals'!B79</f>
        <v>0</v>
      </c>
      <c r="C73" s="3">
        <f>'Supps Control Totals'!E79</f>
        <v>3.3000000000000002E-2</v>
      </c>
      <c r="D73" s="2">
        <f t="shared" si="4"/>
        <v>3.3000000000000002E-2</v>
      </c>
      <c r="E73" s="3"/>
      <c r="F73" s="22">
        <f>'Supps Control Totals'!I79+'Supps Control Totals'!J79</f>
        <v>0</v>
      </c>
      <c r="H73" s="27"/>
    </row>
    <row r="74" spans="1:8" ht="15" customHeight="1" x14ac:dyDescent="0.35">
      <c r="A74" s="15" t="s">
        <v>60</v>
      </c>
      <c r="B74" s="3">
        <f>'Supps Control Totals'!B80</f>
        <v>0</v>
      </c>
      <c r="C74" s="3">
        <f>'Supps Control Totals'!E80</f>
        <v>5.8000000000000003E-2</v>
      </c>
      <c r="D74" s="2">
        <f t="shared" si="4"/>
        <v>5.8000000000000003E-2</v>
      </c>
      <c r="E74" s="3"/>
      <c r="F74" s="22">
        <f>'Supps Control Totals'!I80+'Supps Control Totals'!J80</f>
        <v>0</v>
      </c>
      <c r="H74" s="27"/>
    </row>
    <row r="75" spans="1:8" ht="15" customHeight="1" x14ac:dyDescent="0.35">
      <c r="A75" s="15" t="s">
        <v>61</v>
      </c>
      <c r="B75" s="3">
        <f>'Supps Control Totals'!B81</f>
        <v>0.04</v>
      </c>
      <c r="C75" s="3">
        <f>'Supps Control Totals'!E81</f>
        <v>0</v>
      </c>
      <c r="D75" s="2">
        <f t="shared" si="4"/>
        <v>0.04</v>
      </c>
      <c r="E75" s="3"/>
      <c r="F75" s="22">
        <f>'Supps Control Totals'!I81+'Supps Control Totals'!J81</f>
        <v>0</v>
      </c>
      <c r="H75" s="27"/>
    </row>
    <row r="76" spans="1:8" ht="15" customHeight="1" x14ac:dyDescent="0.35">
      <c r="A76" s="15" t="s">
        <v>62</v>
      </c>
      <c r="B76" s="3">
        <f>'Supps Control Totals'!B82</f>
        <v>0.05</v>
      </c>
      <c r="C76" s="3">
        <f>'Supps Control Totals'!E82</f>
        <v>0</v>
      </c>
      <c r="D76" s="2">
        <f t="shared" si="4"/>
        <v>0.05</v>
      </c>
      <c r="E76" s="3"/>
      <c r="F76" s="22">
        <f>'Supps Control Totals'!I82+'Supps Control Totals'!J82</f>
        <v>0</v>
      </c>
      <c r="H76" s="27"/>
    </row>
    <row r="77" spans="1:8" ht="15" customHeight="1" x14ac:dyDescent="0.35">
      <c r="A77" s="15" t="s">
        <v>63</v>
      </c>
      <c r="B77" s="3">
        <f>'Supps Control Totals'!B83</f>
        <v>0</v>
      </c>
      <c r="C77" s="3">
        <f>'Supps Control Totals'!E83</f>
        <v>0</v>
      </c>
      <c r="D77" s="2">
        <f t="shared" si="4"/>
        <v>0</v>
      </c>
      <c r="E77" s="3"/>
      <c r="F77" s="22">
        <f>'Supps Control Totals'!I83+'Supps Control Totals'!J83</f>
        <v>-0.26600000000000001</v>
      </c>
      <c r="H77" s="27"/>
    </row>
    <row r="78" spans="1:8" ht="15" customHeight="1" x14ac:dyDescent="0.35">
      <c r="A78" s="15" t="s">
        <v>64</v>
      </c>
      <c r="B78" s="3">
        <f>'Supps Control Totals'!B84</f>
        <v>0</v>
      </c>
      <c r="C78" s="3">
        <f>'Supps Control Totals'!E84</f>
        <v>-1.8520000000000001</v>
      </c>
      <c r="D78" s="2">
        <f t="shared" si="4"/>
        <v>-1.8520000000000001</v>
      </c>
      <c r="E78" s="3"/>
      <c r="F78" s="22">
        <f>'Supps Control Totals'!I84+'Supps Control Totals'!J84</f>
        <v>0</v>
      </c>
      <c r="H78" s="27"/>
    </row>
    <row r="79" spans="1:8" ht="15" customHeight="1" x14ac:dyDescent="0.35">
      <c r="A79" s="15" t="s">
        <v>62</v>
      </c>
      <c r="B79" s="3">
        <f>'Supps Control Totals'!B85</f>
        <v>0</v>
      </c>
      <c r="C79" s="3">
        <f>'Supps Control Totals'!E85</f>
        <v>3.9</v>
      </c>
      <c r="D79" s="2">
        <f t="shared" si="4"/>
        <v>3.9</v>
      </c>
      <c r="E79" s="3"/>
      <c r="F79" s="22">
        <f>'Supps Control Totals'!I85+'Supps Control Totals'!J85</f>
        <v>0</v>
      </c>
      <c r="H79" s="27"/>
    </row>
    <row r="80" spans="1:8" ht="15" customHeight="1" x14ac:dyDescent="0.35">
      <c r="A80" s="15" t="s">
        <v>65</v>
      </c>
      <c r="B80" s="3">
        <f>'Supps Control Totals'!B86</f>
        <v>0</v>
      </c>
      <c r="C80" s="3">
        <f>'Supps Control Totals'!E86</f>
        <v>16</v>
      </c>
      <c r="D80" s="2">
        <f t="shared" si="4"/>
        <v>16</v>
      </c>
      <c r="E80" s="3">
        <v>-16</v>
      </c>
      <c r="F80" s="22">
        <f>'Supps Control Totals'!I86+'Supps Control Totals'!J86</f>
        <v>0</v>
      </c>
      <c r="H80" s="27"/>
    </row>
    <row r="81" spans="1:8" ht="15" customHeight="1" x14ac:dyDescent="0.35">
      <c r="A81" s="15" t="s">
        <v>66</v>
      </c>
      <c r="B81" s="3" t="str">
        <f>'Supps Control Totals'!B87</f>
        <v xml:space="preserve"> </v>
      </c>
      <c r="C81" s="3">
        <f>'Supps Control Totals'!E87</f>
        <v>-29.791</v>
      </c>
      <c r="D81" s="2">
        <f t="shared" si="4"/>
        <v>-29.791</v>
      </c>
      <c r="E81" s="3"/>
      <c r="F81" s="22">
        <f>'Supps Control Totals'!I87+'Supps Control Totals'!J87</f>
        <v>0</v>
      </c>
      <c r="H81" s="27"/>
    </row>
    <row r="82" spans="1:8" ht="15" customHeight="1" x14ac:dyDescent="0.35">
      <c r="A82" s="15" t="s">
        <v>67</v>
      </c>
      <c r="B82" s="3">
        <f>'Supps Control Totals'!B88</f>
        <v>0</v>
      </c>
      <c r="C82" s="3">
        <f>'Supps Control Totals'!E88</f>
        <v>-0.27999999999999992</v>
      </c>
      <c r="D82" s="2">
        <f t="shared" si="4"/>
        <v>-0.27999999999999992</v>
      </c>
      <c r="E82" s="3"/>
      <c r="F82" s="22">
        <f>'Supps Control Totals'!I88+'Supps Control Totals'!J88</f>
        <v>0</v>
      </c>
      <c r="H82" s="27"/>
    </row>
    <row r="83" spans="1:8" ht="15" customHeight="1" x14ac:dyDescent="0.35">
      <c r="A83" s="15" t="s">
        <v>68</v>
      </c>
      <c r="B83" s="3">
        <f>'Supps Control Totals'!B89</f>
        <v>0.123</v>
      </c>
      <c r="C83" s="3">
        <f>'Supps Control Totals'!E89</f>
        <v>0</v>
      </c>
      <c r="D83" s="2">
        <f t="shared" si="4"/>
        <v>0.123</v>
      </c>
      <c r="E83" s="3"/>
      <c r="F83" s="22">
        <f>'Supps Control Totals'!I89+'Supps Control Totals'!J89</f>
        <v>0</v>
      </c>
      <c r="H83" s="27"/>
    </row>
    <row r="84" spans="1:8" ht="15" customHeight="1" x14ac:dyDescent="0.35">
      <c r="A84" s="15" t="s">
        <v>69</v>
      </c>
      <c r="B84" s="3">
        <f>'Supps Control Totals'!B90</f>
        <v>0</v>
      </c>
      <c r="C84" s="3">
        <f>'Supps Control Totals'!E90</f>
        <v>0.27</v>
      </c>
      <c r="D84" s="2">
        <f t="shared" si="4"/>
        <v>0.27</v>
      </c>
      <c r="E84" s="3"/>
      <c r="F84" s="22">
        <f>'Supps Control Totals'!I90+'Supps Control Totals'!J90</f>
        <v>0.93</v>
      </c>
      <c r="H84" s="27"/>
    </row>
    <row r="85" spans="1:8" ht="15" customHeight="1" x14ac:dyDescent="0.35">
      <c r="A85" s="15" t="s">
        <v>70</v>
      </c>
      <c r="B85" s="3">
        <f>'Supps Control Totals'!B91</f>
        <v>0</v>
      </c>
      <c r="C85" s="3">
        <f>'Supps Control Totals'!E91</f>
        <v>0</v>
      </c>
      <c r="D85" s="2">
        <f t="shared" si="4"/>
        <v>0</v>
      </c>
      <c r="E85" s="3"/>
      <c r="F85" s="22">
        <f>'Supps Control Totals'!I91+'Supps Control Totals'!J91</f>
        <v>-1.5</v>
      </c>
      <c r="H85" s="27"/>
    </row>
    <row r="86" spans="1:8" ht="15" customHeight="1" x14ac:dyDescent="0.35">
      <c r="A86" s="15" t="s">
        <v>71</v>
      </c>
      <c r="B86" s="3">
        <f>'Supps Control Totals'!B92</f>
        <v>0</v>
      </c>
      <c r="C86" s="3">
        <f>'Supps Control Totals'!E92</f>
        <v>-6.48</v>
      </c>
      <c r="D86" s="2">
        <f t="shared" si="4"/>
        <v>-6.48</v>
      </c>
      <c r="E86" s="3"/>
      <c r="F86" s="22">
        <f>'Supps Control Totals'!I92+'Supps Control Totals'!J92</f>
        <v>0</v>
      </c>
      <c r="H86" s="27"/>
    </row>
    <row r="87" spans="1:8" ht="15" customHeight="1" x14ac:dyDescent="0.35">
      <c r="A87" s="15" t="s">
        <v>72</v>
      </c>
      <c r="B87" s="3">
        <f>'Supps Control Totals'!B93</f>
        <v>0</v>
      </c>
      <c r="C87" s="3">
        <f>'Supps Control Totals'!E93</f>
        <v>0.17699999999999999</v>
      </c>
      <c r="D87" s="2">
        <f t="shared" si="4"/>
        <v>0.17699999999999999</v>
      </c>
      <c r="E87" s="3"/>
      <c r="F87" s="22">
        <f>'Supps Control Totals'!I93+'Supps Control Totals'!J93</f>
        <v>0</v>
      </c>
      <c r="H87" s="27"/>
    </row>
    <row r="88" spans="1:8" ht="15" customHeight="1" x14ac:dyDescent="0.35">
      <c r="A88" s="15" t="s">
        <v>73</v>
      </c>
      <c r="B88" s="3">
        <f>'Supps Control Totals'!B94</f>
        <v>0</v>
      </c>
      <c r="C88" s="3">
        <f>'Supps Control Totals'!E94</f>
        <v>6.5</v>
      </c>
      <c r="D88" s="2">
        <f t="shared" si="4"/>
        <v>6.5</v>
      </c>
      <c r="E88" s="3"/>
      <c r="F88" s="22">
        <f>'Supps Control Totals'!I94+'Supps Control Totals'!J94</f>
        <v>0</v>
      </c>
      <c r="H88" s="27"/>
    </row>
    <row r="89" spans="1:8" ht="15" customHeight="1" x14ac:dyDescent="0.35">
      <c r="A89" s="15" t="s">
        <v>81</v>
      </c>
      <c r="B89" s="3">
        <f>'Supps Control Totals'!B128</f>
        <v>2.3E-2</v>
      </c>
      <c r="C89" s="3"/>
      <c r="D89" s="2">
        <f t="shared" si="4"/>
        <v>2.3E-2</v>
      </c>
      <c r="E89" s="3"/>
      <c r="F89" s="22"/>
      <c r="H89" s="27"/>
    </row>
    <row r="90" spans="1:8" ht="15" customHeight="1" x14ac:dyDescent="0.35">
      <c r="A90" s="15"/>
      <c r="B90" s="3"/>
      <c r="C90" s="3"/>
      <c r="D90" s="2"/>
      <c r="E90" s="3"/>
      <c r="F90" s="22"/>
      <c r="H90" s="27"/>
    </row>
    <row r="91" spans="1:8" ht="15" customHeight="1" x14ac:dyDescent="0.35">
      <c r="A91" s="13" t="s">
        <v>82</v>
      </c>
      <c r="B91" s="3"/>
      <c r="C91" s="3"/>
      <c r="D91" s="2"/>
      <c r="E91" s="3"/>
      <c r="F91" s="22"/>
      <c r="H91" s="27"/>
    </row>
    <row r="92" spans="1:8" ht="15" customHeight="1" x14ac:dyDescent="0.35">
      <c r="A92" s="15" t="s">
        <v>83</v>
      </c>
      <c r="B92" s="3">
        <f>'Supps Control Totals'!B132</f>
        <v>1.843</v>
      </c>
      <c r="C92" s="3">
        <f>'Supps Control Totals'!E132</f>
        <v>0</v>
      </c>
      <c r="D92" s="2">
        <f t="shared" ref="D92:D95" si="5">SUM(B92:C92)</f>
        <v>1.843</v>
      </c>
      <c r="E92" s="3"/>
      <c r="F92" s="22"/>
      <c r="H92" s="27"/>
    </row>
    <row r="93" spans="1:8" ht="15" customHeight="1" x14ac:dyDescent="0.35">
      <c r="A93" s="15" t="s">
        <v>84</v>
      </c>
      <c r="B93" s="3">
        <f>'Supps Control Totals'!B133</f>
        <v>10.118</v>
      </c>
      <c r="C93" s="3">
        <f>'Supps Control Totals'!E133</f>
        <v>28.823</v>
      </c>
      <c r="D93" s="2">
        <f t="shared" si="5"/>
        <v>38.941000000000003</v>
      </c>
      <c r="E93" s="3"/>
      <c r="F93" s="22"/>
      <c r="H93" s="27"/>
    </row>
    <row r="94" spans="1:8" ht="15" customHeight="1" x14ac:dyDescent="0.35">
      <c r="A94" s="15" t="s">
        <v>85</v>
      </c>
      <c r="B94" s="3">
        <f>'Supps Control Totals'!B134</f>
        <v>0</v>
      </c>
      <c r="C94" s="3">
        <f>'Supps Control Totals'!E134</f>
        <v>5</v>
      </c>
      <c r="D94" s="2">
        <f t="shared" si="5"/>
        <v>5</v>
      </c>
      <c r="E94" s="3"/>
      <c r="F94" s="22"/>
      <c r="H94" s="27"/>
    </row>
    <row r="95" spans="1:8" ht="15" customHeight="1" x14ac:dyDescent="0.35">
      <c r="A95" s="15" t="s">
        <v>86</v>
      </c>
      <c r="B95" s="3">
        <f>'Supps Control Totals'!B135</f>
        <v>0</v>
      </c>
      <c r="C95" s="3">
        <f>'Supps Control Totals'!E135</f>
        <v>84.4</v>
      </c>
      <c r="D95" s="2">
        <f t="shared" si="5"/>
        <v>84.4</v>
      </c>
      <c r="E95" s="3"/>
      <c r="F95" s="22"/>
      <c r="H95" s="27"/>
    </row>
    <row r="96" spans="1:8" ht="15" customHeight="1" x14ac:dyDescent="0.35">
      <c r="A96" s="13"/>
      <c r="B96" s="3"/>
      <c r="C96" s="3"/>
      <c r="D96" s="2"/>
      <c r="E96" s="3"/>
      <c r="F96" s="22"/>
      <c r="H96" s="27"/>
    </row>
    <row r="97" spans="1:8" ht="15" customHeight="1" x14ac:dyDescent="0.35">
      <c r="A97" s="13" t="s">
        <v>87</v>
      </c>
      <c r="B97" s="3"/>
      <c r="C97" s="3"/>
      <c r="D97" s="2"/>
      <c r="E97" s="3"/>
      <c r="F97" s="22"/>
      <c r="H97" s="27"/>
    </row>
    <row r="98" spans="1:8" ht="15" customHeight="1" x14ac:dyDescent="0.35">
      <c r="A98" s="15" t="s">
        <v>55</v>
      </c>
      <c r="B98" s="3"/>
      <c r="C98" s="3"/>
      <c r="D98" s="2"/>
      <c r="E98" s="3"/>
      <c r="F98" s="22">
        <f>'Supps Control Totals'!I72</f>
        <v>90.828000000000003</v>
      </c>
      <c r="H98" s="27"/>
    </row>
    <row r="99" spans="1:8" ht="29" x14ac:dyDescent="0.35">
      <c r="A99" s="128" t="s">
        <v>74</v>
      </c>
      <c r="B99" s="3"/>
      <c r="C99" s="3"/>
      <c r="D99" s="2"/>
      <c r="E99" s="3">
        <v>-274.39400000000001</v>
      </c>
      <c r="F99" s="22"/>
      <c r="H99" s="27"/>
    </row>
    <row r="100" spans="1:8" ht="29" x14ac:dyDescent="0.35">
      <c r="A100" s="128" t="s">
        <v>75</v>
      </c>
      <c r="B100" s="3"/>
      <c r="C100" s="3"/>
      <c r="D100" s="2"/>
      <c r="E100" s="3">
        <v>-75</v>
      </c>
      <c r="F100" s="22"/>
      <c r="H100" s="27"/>
    </row>
    <row r="101" spans="1:8" ht="14.5" x14ac:dyDescent="0.35">
      <c r="A101" s="128" t="s">
        <v>76</v>
      </c>
      <c r="B101" s="3"/>
      <c r="C101" s="3"/>
      <c r="D101" s="2"/>
      <c r="E101" s="3">
        <v>-191.298</v>
      </c>
      <c r="F101" s="22"/>
      <c r="H101" s="27"/>
    </row>
    <row r="102" spans="1:8" ht="14.5" x14ac:dyDescent="0.35">
      <c r="A102" s="128" t="s">
        <v>77</v>
      </c>
      <c r="B102" s="3"/>
      <c r="C102" s="3"/>
      <c r="D102" s="2"/>
      <c r="E102" s="3">
        <v>-0.92300000000000004</v>
      </c>
      <c r="F102" s="22"/>
      <c r="H102" s="27"/>
    </row>
    <row r="103" spans="1:8" ht="29" x14ac:dyDescent="0.35">
      <c r="A103" s="128" t="s">
        <v>78</v>
      </c>
      <c r="B103" s="3"/>
      <c r="C103" s="3"/>
      <c r="D103" s="2"/>
      <c r="E103" s="3">
        <v>-12.064</v>
      </c>
      <c r="F103" s="22"/>
      <c r="H103" s="27"/>
    </row>
    <row r="104" spans="1:8" ht="29" x14ac:dyDescent="0.35">
      <c r="A104" s="128" t="s">
        <v>79</v>
      </c>
      <c r="B104" s="3"/>
      <c r="C104" s="3"/>
      <c r="D104" s="2"/>
      <c r="E104" s="3">
        <v>-7.7859999999999996</v>
      </c>
      <c r="F104" s="22"/>
      <c r="H104" s="27"/>
    </row>
    <row r="105" spans="1:8" ht="29" x14ac:dyDescent="0.35">
      <c r="A105" s="128" t="s">
        <v>80</v>
      </c>
      <c r="B105" s="3"/>
      <c r="C105" s="3"/>
      <c r="D105" s="2"/>
      <c r="E105" s="3">
        <v>-1.3979999999999999</v>
      </c>
      <c r="F105" s="22"/>
      <c r="H105" s="27"/>
    </row>
    <row r="106" spans="1:8" ht="15" customHeight="1" x14ac:dyDescent="0.35">
      <c r="A106" s="15"/>
      <c r="B106" s="3"/>
      <c r="C106" s="3"/>
      <c r="D106" s="2"/>
      <c r="E106" s="3"/>
      <c r="F106" s="22"/>
      <c r="H106" s="27"/>
    </row>
    <row r="107" spans="1:8" ht="15" customHeight="1" x14ac:dyDescent="0.35">
      <c r="A107" s="15" t="s">
        <v>88</v>
      </c>
      <c r="B107" s="3">
        <v>20</v>
      </c>
      <c r="C107" s="10">
        <v>7.55</v>
      </c>
      <c r="D107" s="2">
        <f>SUM(B107:C107)</f>
        <v>27.55</v>
      </c>
      <c r="E107" s="10"/>
      <c r="F107" s="3"/>
    </row>
    <row r="108" spans="1:8" ht="15" customHeight="1" x14ac:dyDescent="0.35">
      <c r="A108" s="16"/>
      <c r="B108" s="3"/>
      <c r="C108" s="10"/>
      <c r="D108" s="2"/>
      <c r="E108" s="3"/>
      <c r="F108" s="3"/>
    </row>
    <row r="109" spans="1:8" ht="42" customHeight="1" x14ac:dyDescent="0.35">
      <c r="A109" s="17" t="s">
        <v>89</v>
      </c>
      <c r="B109" s="23">
        <f>SUM(B8:B108)</f>
        <v>344.96100000000013</v>
      </c>
      <c r="C109" s="25">
        <f>SUM(C8:C108)</f>
        <v>2741.9229999999998</v>
      </c>
      <c r="D109" s="23">
        <f>SUM(D8:D108)</f>
        <v>3086.8839999999991</v>
      </c>
      <c r="E109" s="23">
        <f>SUM(E8:E108)</f>
        <v>21453.546000000002</v>
      </c>
      <c r="F109" s="23">
        <f>SUM(F8:F108)</f>
        <v>7351.5820000000003</v>
      </c>
      <c r="G109" s="18"/>
    </row>
    <row r="110" spans="1:8" ht="15" customHeight="1" x14ac:dyDescent="0.35">
      <c r="A110" s="19"/>
      <c r="B110" s="26"/>
      <c r="C110" s="26"/>
      <c r="D110" s="26"/>
      <c r="E110" s="26"/>
      <c r="F110" s="26"/>
      <c r="G110" s="18"/>
    </row>
    <row r="111" spans="1:8" ht="15" customHeight="1" x14ac:dyDescent="0.35">
      <c r="B111" s="1">
        <f>'Supps Control Totals'!B139+'Supps Control Totals'!D139</f>
        <v>344.96100000000007</v>
      </c>
      <c r="C111" s="1">
        <f>'Supps Control Totals'!E139+'Supps Control Totals'!F139</f>
        <v>2741.9230000000002</v>
      </c>
      <c r="D111" s="1">
        <f>SUM(B111:C111)</f>
        <v>3086.8840000000005</v>
      </c>
      <c r="E111" s="1">
        <v>21453.545999999998</v>
      </c>
      <c r="F111" s="1">
        <f>'Supps Control Totals'!I139+'Supps Control Totals'!J139</f>
        <v>7351.5819999999985</v>
      </c>
    </row>
    <row r="113" spans="2:6" ht="15" customHeight="1" x14ac:dyDescent="0.35">
      <c r="B113" s="125">
        <f>B109-B111</f>
        <v>0</v>
      </c>
      <c r="C113" s="125">
        <f t="shared" ref="C113:F113" si="6">C109-C111</f>
        <v>0</v>
      </c>
      <c r="D113" s="125">
        <f t="shared" si="6"/>
        <v>0</v>
      </c>
      <c r="E113" s="125">
        <f t="shared" si="6"/>
        <v>0</v>
      </c>
      <c r="F113" s="125">
        <f t="shared" si="6"/>
        <v>0</v>
      </c>
    </row>
  </sheetData>
  <mergeCells count="1">
    <mergeCell ref="B3:F3"/>
  </mergeCells>
  <pageMargins left="0.70866141732283472" right="0.70866141732283472" top="0.74803149606299213" bottom="0.74803149606299213" header="0.31496062992125984" footer="0.31496062992125984"/>
  <pageSetup paperSize="9" scale="62" fitToHeight="2" orientation="portrait" horizontalDpi="300" verticalDpi="300"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61BFE-2789-408F-AC48-56787696FB65}">
  <sheetPr>
    <tabColor rgb="FF00B0F0"/>
    <pageSetUpPr fitToPage="1"/>
  </sheetPr>
  <dimension ref="A1:O158"/>
  <sheetViews>
    <sheetView zoomScaleNormal="100" workbookViewId="0">
      <pane xSplit="1" ySplit="3" topLeftCell="B111" activePane="bottomRight" state="frozen"/>
      <selection activeCell="E6" sqref="E6"/>
      <selection pane="topRight" activeCell="E6" sqref="E6"/>
      <selection pane="bottomLeft" activeCell="E6" sqref="E6"/>
      <selection pane="bottomRight" activeCell="E25" sqref="E25:F25"/>
    </sheetView>
  </sheetViews>
  <sheetFormatPr defaultColWidth="10.81640625" defaultRowHeight="14.5" x14ac:dyDescent="0.35"/>
  <cols>
    <col min="1" max="1" width="66.26953125" style="32" customWidth="1"/>
    <col min="2" max="2" width="14.26953125" style="29" customWidth="1"/>
    <col min="3" max="3" width="1.54296875" style="30" customWidth="1"/>
    <col min="4" max="7" width="14.26953125" style="29" customWidth="1"/>
    <col min="8" max="8" width="1.54296875" style="30" customWidth="1"/>
    <col min="9" max="11" width="12" style="29" customWidth="1"/>
    <col min="12" max="12" width="1.54296875" style="31" customWidth="1"/>
    <col min="13" max="13" width="13" style="29" bestFit="1" customWidth="1"/>
    <col min="14" max="14" width="10.81640625" style="32"/>
    <col min="15" max="15" width="13.54296875" style="32" bestFit="1" customWidth="1"/>
    <col min="16" max="16384" width="10.81640625" style="32"/>
  </cols>
  <sheetData>
    <row r="1" spans="1:15" ht="15.5" x14ac:dyDescent="0.35">
      <c r="A1" s="28" t="s">
        <v>90</v>
      </c>
    </row>
    <row r="2" spans="1:15" s="33" customFormat="1" x14ac:dyDescent="0.35">
      <c r="B2" s="169" t="s">
        <v>91</v>
      </c>
      <c r="C2" s="169"/>
      <c r="D2" s="169"/>
      <c r="E2" s="169"/>
      <c r="F2" s="169"/>
      <c r="G2" s="169"/>
      <c r="H2" s="30"/>
      <c r="I2" s="170" t="s">
        <v>91</v>
      </c>
      <c r="J2" s="170"/>
      <c r="K2" s="170"/>
      <c r="L2" s="34"/>
      <c r="M2" s="35" t="s">
        <v>91</v>
      </c>
      <c r="O2" s="36" t="s">
        <v>91</v>
      </c>
    </row>
    <row r="3" spans="1:15" s="45" customFormat="1" ht="26" x14ac:dyDescent="0.35">
      <c r="A3" s="37"/>
      <c r="B3" s="38" t="s">
        <v>92</v>
      </c>
      <c r="C3" s="30"/>
      <c r="D3" s="38" t="s">
        <v>93</v>
      </c>
      <c r="E3" s="39" t="s">
        <v>94</v>
      </c>
      <c r="F3" s="40" t="s">
        <v>95</v>
      </c>
      <c r="G3" s="38" t="s">
        <v>96</v>
      </c>
      <c r="H3" s="30"/>
      <c r="I3" s="41" t="s">
        <v>97</v>
      </c>
      <c r="J3" s="41" t="s">
        <v>98</v>
      </c>
      <c r="K3" s="42" t="s">
        <v>99</v>
      </c>
      <c r="L3" s="43"/>
      <c r="M3" s="44" t="s">
        <v>100</v>
      </c>
      <c r="O3" s="46" t="s">
        <v>101</v>
      </c>
    </row>
    <row r="4" spans="1:15" s="45" customFormat="1" x14ac:dyDescent="0.35">
      <c r="A4" s="47" t="s">
        <v>102</v>
      </c>
      <c r="B4" s="48"/>
      <c r="C4" s="30"/>
      <c r="D4" s="48"/>
      <c r="E4" s="48"/>
      <c r="F4" s="48"/>
      <c r="G4" s="48"/>
      <c r="H4" s="30"/>
      <c r="I4" s="48"/>
      <c r="J4" s="48"/>
      <c r="K4" s="48"/>
      <c r="L4" s="49"/>
      <c r="M4" s="48"/>
      <c r="N4" s="48"/>
      <c r="O4" s="48"/>
    </row>
    <row r="5" spans="1:15" s="54" customFormat="1" x14ac:dyDescent="0.35">
      <c r="A5" s="50" t="s">
        <v>103</v>
      </c>
      <c r="B5" s="51"/>
      <c r="C5" s="52"/>
      <c r="D5" s="51"/>
      <c r="E5" s="51"/>
      <c r="F5" s="51"/>
      <c r="G5" s="51"/>
      <c r="H5" s="52"/>
      <c r="I5" s="51"/>
      <c r="J5" s="51"/>
      <c r="K5" s="51"/>
      <c r="L5" s="53"/>
      <c r="M5" s="51"/>
      <c r="N5" s="48"/>
      <c r="O5" s="51"/>
    </row>
    <row r="6" spans="1:15" x14ac:dyDescent="0.35">
      <c r="A6" s="55" t="s">
        <v>104</v>
      </c>
      <c r="B6" s="56"/>
      <c r="C6" s="56"/>
      <c r="D6" s="56"/>
      <c r="E6" s="51"/>
      <c r="F6" s="51"/>
      <c r="G6" s="57">
        <f t="shared" ref="G6:G24" si="0">SUM(B6:F6)</f>
        <v>0</v>
      </c>
      <c r="H6" s="52"/>
      <c r="I6" s="56">
        <v>36.99</v>
      </c>
      <c r="J6" s="56">
        <v>267</v>
      </c>
      <c r="K6" s="56">
        <f t="shared" ref="K6:K23" si="1">SUM(I6:J6)</f>
        <v>303.99</v>
      </c>
      <c r="L6" s="53"/>
      <c r="M6" s="51"/>
      <c r="N6" s="48"/>
      <c r="O6" s="51"/>
    </row>
    <row r="7" spans="1:15" x14ac:dyDescent="0.35">
      <c r="A7" s="55" t="s">
        <v>105</v>
      </c>
      <c r="B7" s="56"/>
      <c r="C7" s="56"/>
      <c r="D7" s="56"/>
      <c r="E7" s="56"/>
      <c r="F7" s="51"/>
      <c r="G7" s="57">
        <f t="shared" si="0"/>
        <v>0</v>
      </c>
      <c r="H7" s="52"/>
      <c r="I7" s="56">
        <v>841.01300000000003</v>
      </c>
      <c r="J7" s="56">
        <v>140.50899999999999</v>
      </c>
      <c r="K7" s="56">
        <f t="shared" si="1"/>
        <v>981.52200000000005</v>
      </c>
      <c r="L7" s="53"/>
      <c r="M7" s="51"/>
      <c r="N7" s="48"/>
      <c r="O7" s="51"/>
    </row>
    <row r="8" spans="1:15" x14ac:dyDescent="0.35">
      <c r="A8" s="55" t="s">
        <v>106</v>
      </c>
      <c r="B8" s="56"/>
      <c r="C8" s="56"/>
      <c r="D8" s="56"/>
      <c r="E8" s="56"/>
      <c r="F8" s="51"/>
      <c r="G8" s="57">
        <f t="shared" si="0"/>
        <v>0</v>
      </c>
      <c r="H8" s="52"/>
      <c r="I8" s="56">
        <v>59.552999999999997</v>
      </c>
      <c r="J8" s="56"/>
      <c r="K8" s="56">
        <f t="shared" si="1"/>
        <v>59.552999999999997</v>
      </c>
      <c r="L8" s="53"/>
      <c r="M8" s="51"/>
      <c r="N8" s="48"/>
      <c r="O8" s="51"/>
    </row>
    <row r="9" spans="1:15" x14ac:dyDescent="0.35">
      <c r="A9" s="55" t="s">
        <v>107</v>
      </c>
      <c r="B9" s="56"/>
      <c r="C9" s="56"/>
      <c r="D9" s="56"/>
      <c r="E9" s="56"/>
      <c r="F9" s="51"/>
      <c r="G9" s="57">
        <f t="shared" si="0"/>
        <v>0</v>
      </c>
      <c r="H9" s="52"/>
      <c r="I9" s="56"/>
      <c r="J9" s="56"/>
      <c r="K9" s="56">
        <f t="shared" si="1"/>
        <v>0</v>
      </c>
      <c r="L9" s="53"/>
      <c r="M9" s="51"/>
      <c r="N9" s="48"/>
      <c r="O9" s="51"/>
    </row>
    <row r="10" spans="1:15" x14ac:dyDescent="0.35">
      <c r="A10" s="55" t="s">
        <v>108</v>
      </c>
      <c r="B10" s="56">
        <v>0.8</v>
      </c>
      <c r="C10" s="56"/>
      <c r="D10" s="56"/>
      <c r="E10" s="56"/>
      <c r="F10" s="51"/>
      <c r="G10" s="57"/>
      <c r="H10" s="52"/>
      <c r="I10" s="56"/>
      <c r="J10" s="56"/>
      <c r="K10" s="56"/>
      <c r="L10" s="53"/>
      <c r="M10" s="51"/>
      <c r="N10" s="48"/>
      <c r="O10" s="51"/>
    </row>
    <row r="11" spans="1:15" x14ac:dyDescent="0.35">
      <c r="A11" s="55" t="s">
        <v>109</v>
      </c>
      <c r="B11" s="56"/>
      <c r="C11" s="56"/>
      <c r="D11" s="56"/>
      <c r="E11" s="56">
        <v>31</v>
      </c>
      <c r="F11" s="51"/>
      <c r="G11" s="57"/>
      <c r="H11" s="52"/>
      <c r="I11" s="56">
        <v>95</v>
      </c>
      <c r="J11" s="56"/>
      <c r="K11" s="56"/>
      <c r="L11" s="53"/>
      <c r="M11" s="51"/>
      <c r="N11" s="48"/>
      <c r="O11" s="51"/>
    </row>
    <row r="12" spans="1:15" x14ac:dyDescent="0.35">
      <c r="A12" s="55" t="s">
        <v>110</v>
      </c>
      <c r="B12" s="56"/>
      <c r="C12" s="56"/>
      <c r="D12" s="56"/>
      <c r="E12" s="56">
        <v>52</v>
      </c>
      <c r="F12" s="51"/>
      <c r="G12" s="57"/>
      <c r="H12" s="52"/>
      <c r="I12" s="56"/>
      <c r="J12" s="56"/>
      <c r="K12" s="56"/>
      <c r="L12" s="53"/>
      <c r="M12" s="51"/>
      <c r="N12" s="48"/>
      <c r="O12" s="51"/>
    </row>
    <row r="13" spans="1:15" x14ac:dyDescent="0.35">
      <c r="A13" s="55" t="s">
        <v>111</v>
      </c>
      <c r="B13" s="56"/>
      <c r="C13" s="56"/>
      <c r="D13" s="56"/>
      <c r="E13" s="56">
        <v>19.2</v>
      </c>
      <c r="F13" s="51"/>
      <c r="G13" s="57"/>
      <c r="H13" s="52"/>
      <c r="I13" s="56"/>
      <c r="J13" s="56"/>
      <c r="K13" s="56"/>
      <c r="L13" s="53"/>
      <c r="M13" s="51"/>
      <c r="N13" s="48"/>
      <c r="O13" s="51"/>
    </row>
    <row r="14" spans="1:15" x14ac:dyDescent="0.35">
      <c r="A14" s="55" t="s">
        <v>112</v>
      </c>
      <c r="B14" s="56"/>
      <c r="C14" s="56"/>
      <c r="D14" s="56"/>
      <c r="E14" s="56">
        <v>28.5</v>
      </c>
      <c r="F14" s="51"/>
      <c r="G14" s="57"/>
      <c r="H14" s="52"/>
      <c r="I14" s="56">
        <v>9.5</v>
      </c>
      <c r="J14" s="56"/>
      <c r="K14" s="56"/>
      <c r="L14" s="53"/>
      <c r="M14" s="51"/>
      <c r="N14" s="48"/>
      <c r="O14" s="51"/>
    </row>
    <row r="15" spans="1:15" x14ac:dyDescent="0.35">
      <c r="A15" s="55" t="s">
        <v>113</v>
      </c>
      <c r="B15" s="56"/>
      <c r="C15" s="56"/>
      <c r="D15" s="56"/>
      <c r="E15" s="56"/>
      <c r="F15" s="51"/>
      <c r="G15" s="57"/>
      <c r="H15" s="52"/>
      <c r="I15" s="56">
        <v>2000</v>
      </c>
      <c r="J15" s="56"/>
      <c r="K15" s="56"/>
      <c r="L15" s="53"/>
      <c r="M15" s="51"/>
      <c r="N15" s="48"/>
      <c r="O15" s="51"/>
    </row>
    <row r="16" spans="1:15" x14ac:dyDescent="0.35">
      <c r="A16" s="55" t="s">
        <v>114</v>
      </c>
      <c r="B16" s="56"/>
      <c r="C16" s="56"/>
      <c r="D16" s="56"/>
      <c r="E16" s="56"/>
      <c r="F16" s="51"/>
      <c r="G16" s="57"/>
      <c r="H16" s="52"/>
      <c r="I16" s="56">
        <v>250</v>
      </c>
      <c r="J16" s="56"/>
      <c r="K16" s="56"/>
      <c r="L16" s="53"/>
      <c r="M16" s="51"/>
      <c r="N16" s="48"/>
      <c r="O16" s="51"/>
    </row>
    <row r="17" spans="1:15" x14ac:dyDescent="0.35">
      <c r="A17" s="55" t="s">
        <v>115</v>
      </c>
      <c r="B17" s="56"/>
      <c r="C17" s="56"/>
      <c r="D17" s="56"/>
      <c r="E17" s="56"/>
      <c r="F17" s="51"/>
      <c r="G17" s="57"/>
      <c r="H17" s="52"/>
      <c r="I17" s="56">
        <v>80</v>
      </c>
      <c r="J17" s="56"/>
      <c r="K17" s="56"/>
      <c r="L17" s="53"/>
      <c r="M17" s="51"/>
      <c r="N17" s="48"/>
      <c r="O17" s="51"/>
    </row>
    <row r="18" spans="1:15" x14ac:dyDescent="0.35">
      <c r="A18" s="55"/>
      <c r="B18" s="56"/>
      <c r="C18" s="56"/>
      <c r="D18" s="56"/>
      <c r="E18" s="56"/>
      <c r="F18" s="51"/>
      <c r="G18" s="57">
        <f t="shared" si="0"/>
        <v>0</v>
      </c>
      <c r="H18" s="52"/>
      <c r="I18" s="56"/>
      <c r="J18" s="56"/>
      <c r="K18" s="56">
        <f t="shared" si="1"/>
        <v>0</v>
      </c>
      <c r="L18" s="53"/>
      <c r="M18" s="51"/>
      <c r="N18" s="48"/>
      <c r="O18" s="51"/>
    </row>
    <row r="19" spans="1:15" x14ac:dyDescent="0.35">
      <c r="A19" s="50" t="s">
        <v>116</v>
      </c>
      <c r="B19" s="56"/>
      <c r="C19" s="56"/>
      <c r="D19" s="56"/>
      <c r="E19" s="56"/>
      <c r="F19" s="51"/>
      <c r="G19" s="57">
        <f t="shared" si="0"/>
        <v>0</v>
      </c>
      <c r="H19" s="52"/>
      <c r="I19" s="56"/>
      <c r="J19" s="56"/>
      <c r="K19" s="56">
        <f t="shared" si="1"/>
        <v>0</v>
      </c>
      <c r="L19" s="53"/>
      <c r="M19" s="51"/>
      <c r="N19" s="48"/>
      <c r="O19" s="51"/>
    </row>
    <row r="20" spans="1:15" x14ac:dyDescent="0.35">
      <c r="A20" s="55" t="s">
        <v>117</v>
      </c>
      <c r="B20" s="56">
        <v>-0.8</v>
      </c>
      <c r="C20" s="56"/>
      <c r="D20" s="56"/>
      <c r="E20" s="56">
        <v>-130.69999999999999</v>
      </c>
      <c r="F20" s="51"/>
      <c r="G20" s="57">
        <f t="shared" si="0"/>
        <v>-131.5</v>
      </c>
      <c r="H20" s="52"/>
      <c r="I20" s="56">
        <v>-2434.5</v>
      </c>
      <c r="J20" s="56"/>
      <c r="K20" s="56">
        <f t="shared" si="1"/>
        <v>-2434.5</v>
      </c>
      <c r="L20" s="53"/>
      <c r="M20" s="51"/>
      <c r="N20" s="48"/>
      <c r="O20" s="51"/>
    </row>
    <row r="21" spans="1:15" x14ac:dyDescent="0.35">
      <c r="A21" s="55" t="s">
        <v>118</v>
      </c>
      <c r="B21" s="51"/>
      <c r="C21" s="52"/>
      <c r="D21" s="51"/>
      <c r="E21" s="51"/>
      <c r="F21" s="51"/>
      <c r="G21" s="57">
        <f t="shared" si="0"/>
        <v>0</v>
      </c>
      <c r="H21" s="52"/>
      <c r="I21" s="56">
        <f>-I6</f>
        <v>-36.99</v>
      </c>
      <c r="J21" s="56">
        <f>-J6</f>
        <v>-267</v>
      </c>
      <c r="K21" s="56">
        <f t="shared" si="1"/>
        <v>-303.99</v>
      </c>
      <c r="L21" s="53"/>
      <c r="M21" s="51"/>
      <c r="N21" s="48"/>
      <c r="O21" s="51"/>
    </row>
    <row r="22" spans="1:15" x14ac:dyDescent="0.35">
      <c r="A22" s="58"/>
      <c r="B22" s="51"/>
      <c r="C22" s="52"/>
      <c r="D22" s="51"/>
      <c r="E22" s="51"/>
      <c r="F22" s="51"/>
      <c r="G22" s="57">
        <f t="shared" si="0"/>
        <v>0</v>
      </c>
      <c r="H22" s="52"/>
      <c r="I22" s="51"/>
      <c r="J22" s="51"/>
      <c r="K22" s="56">
        <f t="shared" si="1"/>
        <v>0</v>
      </c>
      <c r="L22" s="53"/>
      <c r="M22" s="51"/>
      <c r="N22" s="48"/>
      <c r="O22" s="51"/>
    </row>
    <row r="23" spans="1:15" ht="13" x14ac:dyDescent="0.3">
      <c r="A23" s="59" t="s">
        <v>119</v>
      </c>
      <c r="B23" s="60">
        <f>SUM(B6:B22)</f>
        <v>0</v>
      </c>
      <c r="C23" s="60"/>
      <c r="D23" s="60">
        <f>SUM(D6:D22)</f>
        <v>0</v>
      </c>
      <c r="E23" s="60">
        <f>SUM(E6:E22)</f>
        <v>0</v>
      </c>
      <c r="F23" s="60">
        <f>SUM(F6:F22)</f>
        <v>0</v>
      </c>
      <c r="G23" s="60">
        <f t="shared" si="0"/>
        <v>0</v>
      </c>
      <c r="H23" s="60"/>
      <c r="I23" s="61">
        <f>SUM(I6:I22)</f>
        <v>900.56600000000003</v>
      </c>
      <c r="J23" s="61">
        <f>SUM(J6:J22)</f>
        <v>140.50900000000001</v>
      </c>
      <c r="K23" s="61">
        <f t="shared" si="1"/>
        <v>1041.075</v>
      </c>
      <c r="L23" s="60"/>
      <c r="M23" s="60">
        <f>SUM(M6:M22)</f>
        <v>0</v>
      </c>
      <c r="N23" s="34"/>
      <c r="O23" s="62"/>
    </row>
    <row r="24" spans="1:15" x14ac:dyDescent="0.35">
      <c r="A24" s="63"/>
      <c r="B24" s="48"/>
      <c r="D24" s="48"/>
      <c r="E24" s="48"/>
      <c r="F24" s="48"/>
      <c r="G24" s="64">
        <f t="shared" si="0"/>
        <v>0</v>
      </c>
      <c r="I24" s="48">
        <v>3372</v>
      </c>
      <c r="J24" s="48"/>
      <c r="L24" s="49"/>
      <c r="M24" s="48"/>
      <c r="N24" s="48"/>
      <c r="O24" s="48"/>
    </row>
    <row r="25" spans="1:15" x14ac:dyDescent="0.35">
      <c r="A25" s="65" t="s">
        <v>120</v>
      </c>
      <c r="B25" s="66">
        <v>300</v>
      </c>
      <c r="D25" s="66">
        <v>20</v>
      </c>
      <c r="E25" s="66">
        <v>1800.5</v>
      </c>
      <c r="F25" s="66">
        <v>7.55</v>
      </c>
      <c r="G25" s="66">
        <f>SUM(B25:F25)</f>
        <v>2128.0500000000002</v>
      </c>
      <c r="I25" s="66">
        <v>5008.6499999999996</v>
      </c>
      <c r="J25" s="66">
        <v>2769</v>
      </c>
      <c r="K25" s="66">
        <f>SUM(I25:J25)</f>
        <v>7777.65</v>
      </c>
      <c r="L25" s="67"/>
      <c r="M25" s="66"/>
      <c r="N25" s="48"/>
      <c r="O25" s="66"/>
    </row>
    <row r="26" spans="1:15" x14ac:dyDescent="0.35">
      <c r="A26" s="63"/>
      <c r="B26" s="48"/>
      <c r="D26" s="48"/>
      <c r="E26" s="48"/>
      <c r="F26" s="48"/>
      <c r="G26" s="64">
        <f t="shared" ref="G26:G36" si="2">SUM(B26:F26)</f>
        <v>0</v>
      </c>
      <c r="I26" s="48"/>
      <c r="J26" s="48"/>
      <c r="K26" s="48"/>
      <c r="L26" s="67"/>
      <c r="M26" s="68"/>
      <c r="N26" s="68"/>
      <c r="O26" s="68"/>
    </row>
    <row r="27" spans="1:15" x14ac:dyDescent="0.35">
      <c r="A27" s="59" t="s">
        <v>121</v>
      </c>
      <c r="B27" s="69"/>
      <c r="C27" s="70"/>
      <c r="D27" s="69"/>
      <c r="E27" s="69">
        <v>200</v>
      </c>
      <c r="F27" s="69"/>
      <c r="G27" s="69">
        <f>SUM(B27:F27)</f>
        <v>200</v>
      </c>
      <c r="H27" s="70"/>
      <c r="I27" s="69">
        <v>20</v>
      </c>
      <c r="J27" s="69"/>
      <c r="K27" s="69">
        <f>SUM(I27:J27)</f>
        <v>20</v>
      </c>
      <c r="L27" s="69"/>
      <c r="M27" s="69"/>
      <c r="N27" s="29"/>
      <c r="O27" s="69"/>
    </row>
    <row r="28" spans="1:15" x14ac:dyDescent="0.35">
      <c r="C28" s="71"/>
      <c r="G28" s="64">
        <f t="shared" si="2"/>
        <v>0</v>
      </c>
      <c r="H28" s="71"/>
      <c r="K28" s="29">
        <f t="shared" ref="K28:K36" si="3">SUM(I28:J28)</f>
        <v>0</v>
      </c>
      <c r="N28" s="29"/>
      <c r="O28" s="29"/>
    </row>
    <row r="29" spans="1:15" x14ac:dyDescent="0.35">
      <c r="A29" s="33" t="s">
        <v>122</v>
      </c>
      <c r="C29" s="71"/>
      <c r="G29" s="64">
        <f t="shared" si="2"/>
        <v>0</v>
      </c>
      <c r="H29" s="71"/>
      <c r="K29" s="29">
        <f t="shared" si="3"/>
        <v>0</v>
      </c>
      <c r="N29" s="29"/>
      <c r="O29" s="29"/>
    </row>
    <row r="30" spans="1:15" x14ac:dyDescent="0.35">
      <c r="A30" s="32" t="s">
        <v>123</v>
      </c>
      <c r="C30" s="71"/>
      <c r="E30" s="72">
        <v>1.95</v>
      </c>
      <c r="G30" s="64">
        <f t="shared" si="2"/>
        <v>1.95</v>
      </c>
      <c r="H30" s="71"/>
      <c r="I30" s="72">
        <v>0.15</v>
      </c>
      <c r="K30" s="29">
        <f t="shared" si="3"/>
        <v>0.15</v>
      </c>
      <c r="N30" s="29"/>
      <c r="O30" s="29"/>
    </row>
    <row r="31" spans="1:15" x14ac:dyDescent="0.35">
      <c r="A31" s="32" t="s">
        <v>124</v>
      </c>
      <c r="B31" s="29">
        <v>12.5</v>
      </c>
      <c r="C31" s="71"/>
      <c r="G31" s="64">
        <f t="shared" si="2"/>
        <v>12.5</v>
      </c>
      <c r="H31" s="71"/>
      <c r="K31" s="29">
        <f t="shared" si="3"/>
        <v>0</v>
      </c>
      <c r="N31" s="29"/>
      <c r="O31" s="29"/>
    </row>
    <row r="32" spans="1:15" x14ac:dyDescent="0.35">
      <c r="C32" s="71"/>
      <c r="G32" s="64"/>
      <c r="H32" s="71"/>
      <c r="N32" s="29"/>
      <c r="O32" s="29"/>
    </row>
    <row r="33" spans="1:15" x14ac:dyDescent="0.35">
      <c r="A33" s="33" t="s">
        <v>125</v>
      </c>
      <c r="C33" s="71"/>
      <c r="G33" s="64">
        <f t="shared" si="2"/>
        <v>0</v>
      </c>
      <c r="H33" s="71"/>
      <c r="K33" s="29">
        <f t="shared" si="3"/>
        <v>0</v>
      </c>
      <c r="N33" s="29"/>
      <c r="O33" s="29"/>
    </row>
    <row r="34" spans="1:15" x14ac:dyDescent="0.35">
      <c r="A34" s="32" t="s">
        <v>126</v>
      </c>
      <c r="B34" s="29">
        <v>0.98</v>
      </c>
      <c r="C34" s="71"/>
      <c r="E34" s="73">
        <v>17.170000000000002</v>
      </c>
      <c r="G34" s="64">
        <f t="shared" si="2"/>
        <v>18.150000000000002</v>
      </c>
      <c r="H34" s="71"/>
      <c r="I34" s="29">
        <v>0.75</v>
      </c>
      <c r="K34" s="29">
        <f t="shared" si="3"/>
        <v>0.75</v>
      </c>
      <c r="N34" s="29"/>
      <c r="O34" s="29"/>
    </row>
    <row r="35" spans="1:15" x14ac:dyDescent="0.35">
      <c r="A35" s="32" t="s">
        <v>127</v>
      </c>
      <c r="B35" s="72">
        <v>0.72599999999999998</v>
      </c>
      <c r="C35" s="71"/>
      <c r="E35" s="72">
        <v>1.9350000000000001</v>
      </c>
      <c r="G35" s="64">
        <f t="shared" si="2"/>
        <v>2.661</v>
      </c>
      <c r="H35" s="71"/>
      <c r="K35" s="29">
        <f t="shared" si="3"/>
        <v>0</v>
      </c>
      <c r="N35" s="29"/>
      <c r="O35" s="29"/>
    </row>
    <row r="36" spans="1:15" x14ac:dyDescent="0.35">
      <c r="B36" s="31"/>
      <c r="C36" s="71"/>
      <c r="D36" s="31"/>
      <c r="E36" s="31"/>
      <c r="F36" s="31"/>
      <c r="G36" s="64">
        <f t="shared" si="2"/>
        <v>0</v>
      </c>
      <c r="H36" s="71"/>
      <c r="I36" s="31"/>
      <c r="J36" s="31"/>
      <c r="K36" s="31">
        <f t="shared" si="3"/>
        <v>0</v>
      </c>
      <c r="M36" s="31"/>
      <c r="N36" s="31"/>
      <c r="O36" s="31"/>
    </row>
    <row r="37" spans="1:15" x14ac:dyDescent="0.35">
      <c r="A37" s="59" t="s">
        <v>128</v>
      </c>
      <c r="B37" s="74">
        <f>SUM(B29:B36)</f>
        <v>14.206</v>
      </c>
      <c r="C37" s="70"/>
      <c r="D37" s="74"/>
      <c r="E37" s="74">
        <f>SUM(E28:E36)</f>
        <v>21.055</v>
      </c>
      <c r="F37" s="74"/>
      <c r="G37" s="75">
        <f>SUM(G28:G36)</f>
        <v>35.261000000000003</v>
      </c>
      <c r="H37" s="75"/>
      <c r="I37" s="75">
        <f>SUM(I28:I36)</f>
        <v>0.9</v>
      </c>
      <c r="J37" s="75">
        <f>SUM(J28:J36)</f>
        <v>0</v>
      </c>
      <c r="K37" s="75">
        <f>SUM(K28:K36)</f>
        <v>0.9</v>
      </c>
      <c r="L37" s="75"/>
      <c r="M37" s="75">
        <f>SUM(M28:M36)</f>
        <v>0</v>
      </c>
      <c r="N37" s="64"/>
      <c r="O37" s="75"/>
    </row>
    <row r="38" spans="1:15" x14ac:dyDescent="0.35">
      <c r="B38" s="31"/>
      <c r="C38" s="71"/>
      <c r="D38" s="31"/>
      <c r="E38" s="31"/>
      <c r="F38" s="31"/>
      <c r="G38" s="64"/>
      <c r="H38" s="71"/>
      <c r="I38" s="31"/>
      <c r="J38" s="31"/>
      <c r="K38" s="31"/>
      <c r="M38" s="31"/>
      <c r="N38" s="31"/>
      <c r="O38" s="31"/>
    </row>
    <row r="39" spans="1:15" x14ac:dyDescent="0.35">
      <c r="A39" s="32" t="s">
        <v>129</v>
      </c>
      <c r="B39" s="31"/>
      <c r="C39" s="71"/>
      <c r="D39" s="31"/>
      <c r="E39" s="31"/>
      <c r="F39" s="31"/>
      <c r="G39" s="64"/>
      <c r="H39" s="71"/>
      <c r="I39" s="31"/>
      <c r="J39" s="31"/>
      <c r="K39" s="31"/>
      <c r="M39" s="31">
        <v>1695.91</v>
      </c>
      <c r="N39" s="31"/>
      <c r="O39" s="31"/>
    </row>
    <row r="40" spans="1:15" x14ac:dyDescent="0.35">
      <c r="A40" s="32" t="s">
        <v>130</v>
      </c>
      <c r="B40" s="31"/>
      <c r="C40" s="71"/>
      <c r="D40" s="31"/>
      <c r="E40" s="31"/>
      <c r="F40" s="31"/>
      <c r="G40" s="64"/>
      <c r="H40" s="71"/>
      <c r="I40" s="31"/>
      <c r="J40" s="31"/>
      <c r="K40" s="31"/>
      <c r="M40" s="31"/>
      <c r="N40" s="31"/>
      <c r="O40" s="31"/>
    </row>
    <row r="41" spans="1:15" x14ac:dyDescent="0.35">
      <c r="A41" s="32" t="s">
        <v>131</v>
      </c>
      <c r="B41" s="31"/>
      <c r="C41" s="71"/>
      <c r="D41" s="31"/>
      <c r="E41" s="31"/>
      <c r="F41" s="31"/>
      <c r="G41" s="64"/>
      <c r="H41" s="71"/>
      <c r="I41" s="31"/>
      <c r="J41" s="31"/>
      <c r="K41" s="31"/>
      <c r="M41" s="31"/>
      <c r="N41" s="31"/>
      <c r="O41" s="31">
        <f>17470.529-17470.529</f>
        <v>0</v>
      </c>
    </row>
    <row r="42" spans="1:15" x14ac:dyDescent="0.35">
      <c r="A42" s="33"/>
      <c r="B42" s="31"/>
      <c r="C42" s="71"/>
      <c r="D42" s="31"/>
      <c r="E42" s="31"/>
      <c r="F42" s="31"/>
      <c r="G42" s="64"/>
      <c r="H42" s="71"/>
      <c r="I42" s="31"/>
      <c r="J42" s="31"/>
      <c r="K42" s="31"/>
      <c r="M42" s="31"/>
      <c r="N42" s="31"/>
      <c r="O42" s="31"/>
    </row>
    <row r="43" spans="1:15" ht="13" x14ac:dyDescent="0.3">
      <c r="A43" s="76" t="s">
        <v>132</v>
      </c>
      <c r="B43" s="77">
        <f>B23+B25+B37+B27</f>
        <v>314.20600000000002</v>
      </c>
      <c r="C43" s="77"/>
      <c r="D43" s="77">
        <f t="shared" ref="D43:G43" si="4">D23+D25+D37+D27</f>
        <v>20</v>
      </c>
      <c r="E43" s="77">
        <f t="shared" si="4"/>
        <v>2021.5550000000001</v>
      </c>
      <c r="F43" s="77">
        <f t="shared" si="4"/>
        <v>7.55</v>
      </c>
      <c r="G43" s="77">
        <f t="shared" si="4"/>
        <v>2363.3110000000001</v>
      </c>
      <c r="H43" s="77"/>
      <c r="I43" s="77">
        <f>I23+I25+I37+I27</f>
        <v>5930.1159999999991</v>
      </c>
      <c r="J43" s="77">
        <f t="shared" ref="J43:K43" si="5">J23+J25+J37+J27</f>
        <v>2909.509</v>
      </c>
      <c r="K43" s="77">
        <f t="shared" si="5"/>
        <v>8839.625</v>
      </c>
      <c r="L43" s="77"/>
      <c r="M43" s="77">
        <f>M23+M25+M37+M27+M39+M40+M41</f>
        <v>1695.91</v>
      </c>
      <c r="N43" s="78"/>
      <c r="O43" s="77">
        <f>O23+O25+O37+O27+O39+O40+O41</f>
        <v>0</v>
      </c>
    </row>
    <row r="44" spans="1:15" x14ac:dyDescent="0.35">
      <c r="B44" s="31"/>
      <c r="C44" s="71"/>
      <c r="D44" s="31"/>
      <c r="E44" s="31"/>
      <c r="F44" s="31"/>
      <c r="G44" s="64"/>
      <c r="H44" s="71"/>
      <c r="I44" s="31"/>
      <c r="J44" s="31"/>
      <c r="K44" s="31"/>
      <c r="M44" s="31"/>
      <c r="N44" s="31"/>
      <c r="O44" s="31"/>
    </row>
    <row r="45" spans="1:15" x14ac:dyDescent="0.35">
      <c r="A45" s="33" t="s">
        <v>133</v>
      </c>
      <c r="B45" s="31"/>
      <c r="C45" s="71"/>
      <c r="D45" s="31"/>
      <c r="E45" s="31"/>
      <c r="F45" s="31"/>
      <c r="G45" s="64"/>
      <c r="H45" s="71"/>
      <c r="I45" s="31"/>
      <c r="J45" s="31"/>
      <c r="K45" s="31"/>
      <c r="M45" s="31"/>
      <c r="N45" s="31"/>
      <c r="O45" s="31"/>
    </row>
    <row r="46" spans="1:15" x14ac:dyDescent="0.35">
      <c r="A46" s="32" t="s">
        <v>134</v>
      </c>
      <c r="B46" s="31">
        <v>-0.30599999999999999</v>
      </c>
      <c r="C46" s="71"/>
      <c r="D46" s="31"/>
      <c r="E46" s="31"/>
      <c r="F46" s="31"/>
      <c r="G46" s="64"/>
      <c r="H46" s="71"/>
      <c r="I46" s="31"/>
      <c r="J46" s="31"/>
      <c r="K46" s="29">
        <f t="shared" ref="K46:K61" si="6">SUM(I46:J46)</f>
        <v>0</v>
      </c>
      <c r="M46" s="31"/>
      <c r="N46" s="31"/>
      <c r="O46" s="31"/>
    </row>
    <row r="47" spans="1:15" x14ac:dyDescent="0.35">
      <c r="A47" s="79" t="s">
        <v>135</v>
      </c>
      <c r="B47" s="31"/>
      <c r="C47" s="71"/>
      <c r="D47" s="31"/>
      <c r="E47" s="31"/>
      <c r="F47" s="31"/>
      <c r="G47" s="64"/>
      <c r="H47" s="71"/>
      <c r="I47" s="31"/>
      <c r="J47" s="31"/>
      <c r="K47" s="29">
        <f t="shared" si="6"/>
        <v>0</v>
      </c>
      <c r="M47" s="31"/>
      <c r="N47" s="31"/>
      <c r="O47" s="31"/>
    </row>
    <row r="48" spans="1:15" x14ac:dyDescent="0.35">
      <c r="A48" s="79" t="s">
        <v>136</v>
      </c>
      <c r="B48" s="31"/>
      <c r="C48" s="71"/>
      <c r="D48" s="31"/>
      <c r="E48" s="31"/>
      <c r="F48" s="31"/>
      <c r="G48" s="64"/>
      <c r="H48" s="71"/>
      <c r="I48" s="31"/>
      <c r="J48" s="31"/>
      <c r="K48" s="29">
        <f t="shared" si="6"/>
        <v>0</v>
      </c>
      <c r="M48" s="31"/>
      <c r="N48" s="31"/>
      <c r="O48" s="31"/>
    </row>
    <row r="49" spans="1:15" x14ac:dyDescent="0.35">
      <c r="A49" s="32" t="s">
        <v>53</v>
      </c>
      <c r="B49" s="31"/>
      <c r="C49" s="71"/>
      <c r="D49" s="31"/>
      <c r="E49" s="31">
        <v>-2.5000000000000001E-2</v>
      </c>
      <c r="F49" s="31"/>
      <c r="G49" s="64"/>
      <c r="H49" s="71"/>
      <c r="I49" s="31"/>
      <c r="J49" s="31"/>
      <c r="K49" s="29">
        <f t="shared" si="6"/>
        <v>0</v>
      </c>
      <c r="M49" s="31"/>
      <c r="N49" s="31"/>
      <c r="O49" s="31"/>
    </row>
    <row r="50" spans="1:15" x14ac:dyDescent="0.35">
      <c r="A50" s="32" t="s">
        <v>52</v>
      </c>
      <c r="B50" s="31"/>
      <c r="C50" s="71"/>
      <c r="D50" s="31"/>
      <c r="E50" s="31">
        <v>5</v>
      </c>
      <c r="F50" s="31"/>
      <c r="G50" s="64"/>
      <c r="H50" s="71"/>
      <c r="I50" s="31"/>
      <c r="J50" s="31"/>
      <c r="K50" s="29">
        <f t="shared" si="6"/>
        <v>0</v>
      </c>
      <c r="M50" s="31"/>
      <c r="N50" s="31"/>
      <c r="O50" s="31"/>
    </row>
    <row r="51" spans="1:15" x14ac:dyDescent="0.35">
      <c r="A51" s="32" t="s">
        <v>50</v>
      </c>
      <c r="B51" s="31"/>
      <c r="C51" s="71"/>
      <c r="D51" s="31"/>
      <c r="E51" s="31">
        <v>10</v>
      </c>
      <c r="F51" s="31"/>
      <c r="G51" s="64"/>
      <c r="H51" s="71"/>
      <c r="I51" s="31"/>
      <c r="J51" s="31"/>
      <c r="K51" s="29">
        <f t="shared" si="6"/>
        <v>0</v>
      </c>
      <c r="M51" s="31"/>
      <c r="N51" s="31"/>
      <c r="O51" s="31"/>
    </row>
    <row r="52" spans="1:15" x14ac:dyDescent="0.35">
      <c r="A52" s="32" t="s">
        <v>137</v>
      </c>
      <c r="B52" s="31"/>
      <c r="C52" s="71"/>
      <c r="D52" s="31"/>
      <c r="E52" s="31">
        <v>9.5399999999999991</v>
      </c>
      <c r="F52" s="31"/>
      <c r="G52" s="64"/>
      <c r="H52" s="71"/>
      <c r="I52" s="31"/>
      <c r="J52" s="31"/>
      <c r="K52" s="29">
        <f t="shared" si="6"/>
        <v>0</v>
      </c>
      <c r="M52" s="31"/>
      <c r="N52" s="31"/>
      <c r="O52" s="31"/>
    </row>
    <row r="53" spans="1:15" x14ac:dyDescent="0.35">
      <c r="A53" s="32" t="s">
        <v>54</v>
      </c>
      <c r="B53" s="31"/>
      <c r="C53" s="71"/>
      <c r="D53" s="31"/>
      <c r="E53" s="31">
        <v>-1.28</v>
      </c>
      <c r="F53" s="31"/>
      <c r="G53" s="64"/>
      <c r="H53" s="71"/>
      <c r="I53" s="31"/>
      <c r="J53" s="31"/>
      <c r="K53" s="29">
        <f t="shared" si="6"/>
        <v>0</v>
      </c>
      <c r="M53" s="31"/>
      <c r="N53" s="31"/>
      <c r="O53" s="31"/>
    </row>
    <row r="54" spans="1:15" x14ac:dyDescent="0.35">
      <c r="A54" s="79" t="s">
        <v>136</v>
      </c>
      <c r="B54" s="31"/>
      <c r="C54" s="71"/>
      <c r="D54" s="31"/>
      <c r="E54" s="31"/>
      <c r="F54" s="31"/>
      <c r="G54" s="64"/>
      <c r="H54" s="71"/>
      <c r="I54" s="31"/>
      <c r="J54" s="31"/>
      <c r="K54" s="29">
        <f t="shared" si="6"/>
        <v>0</v>
      </c>
      <c r="M54" s="31"/>
      <c r="N54" s="31"/>
      <c r="O54" s="31"/>
    </row>
    <row r="55" spans="1:15" x14ac:dyDescent="0.35">
      <c r="A55" s="32" t="s">
        <v>55</v>
      </c>
      <c r="B55" s="31"/>
      <c r="C55" s="71"/>
      <c r="D55" s="31"/>
      <c r="E55" s="31">
        <v>-19.3</v>
      </c>
      <c r="F55" s="31"/>
      <c r="G55" s="64"/>
      <c r="H55" s="71"/>
      <c r="I55" s="31">
        <v>-1.3</v>
      </c>
      <c r="J55" s="31"/>
      <c r="K55" s="29">
        <f t="shared" si="6"/>
        <v>-1.3</v>
      </c>
      <c r="M55" s="31"/>
      <c r="N55" s="31"/>
      <c r="O55" s="31"/>
    </row>
    <row r="56" spans="1:15" x14ac:dyDescent="0.35">
      <c r="A56" s="80" t="s">
        <v>138</v>
      </c>
      <c r="B56" s="31"/>
      <c r="C56" s="71"/>
      <c r="D56" s="31"/>
      <c r="E56" s="31"/>
      <c r="F56" s="31"/>
      <c r="G56" s="64"/>
      <c r="H56" s="71"/>
      <c r="I56" s="31"/>
      <c r="J56" s="31"/>
      <c r="K56" s="29">
        <f t="shared" si="6"/>
        <v>0</v>
      </c>
      <c r="M56" s="31"/>
      <c r="N56" s="31"/>
      <c r="O56" s="31"/>
    </row>
    <row r="57" spans="1:15" x14ac:dyDescent="0.35">
      <c r="A57" s="32" t="s">
        <v>139</v>
      </c>
      <c r="B57" s="31"/>
      <c r="C57" s="71"/>
      <c r="D57" s="31"/>
      <c r="E57" s="31">
        <v>622.274</v>
      </c>
      <c r="F57" s="31"/>
      <c r="G57" s="64"/>
      <c r="H57" s="71"/>
      <c r="I57" s="31"/>
      <c r="J57" s="31"/>
      <c r="K57" s="29">
        <f t="shared" si="6"/>
        <v>0</v>
      </c>
      <c r="M57" s="31"/>
      <c r="N57" s="31"/>
      <c r="O57" s="31"/>
    </row>
    <row r="58" spans="1:15" x14ac:dyDescent="0.35">
      <c r="A58" s="32" t="s">
        <v>56</v>
      </c>
      <c r="B58" s="31"/>
      <c r="C58" s="71"/>
      <c r="D58" s="31"/>
      <c r="E58" s="31"/>
      <c r="F58" s="31"/>
      <c r="G58" s="64"/>
      <c r="H58" s="71"/>
      <c r="I58" s="31">
        <v>-16.13</v>
      </c>
      <c r="J58" s="31"/>
      <c r="K58" s="29">
        <f t="shared" si="6"/>
        <v>-16.13</v>
      </c>
      <c r="M58" s="31"/>
      <c r="N58" s="31"/>
      <c r="O58" s="31"/>
    </row>
    <row r="59" spans="1:15" x14ac:dyDescent="0.35">
      <c r="B59" s="31"/>
      <c r="C59" s="71"/>
      <c r="D59" s="31"/>
      <c r="E59" s="31"/>
      <c r="F59" s="31"/>
      <c r="G59" s="64"/>
      <c r="H59" s="71"/>
      <c r="I59" s="31"/>
      <c r="J59" s="31"/>
      <c r="K59" s="29">
        <f t="shared" si="6"/>
        <v>0</v>
      </c>
      <c r="M59" s="31"/>
      <c r="N59" s="31"/>
      <c r="O59" s="31"/>
    </row>
    <row r="60" spans="1:15" x14ac:dyDescent="0.35">
      <c r="A60" s="33"/>
      <c r="B60" s="31"/>
      <c r="C60" s="71"/>
      <c r="D60" s="31"/>
      <c r="E60" s="31"/>
      <c r="F60" s="31"/>
      <c r="G60" s="64"/>
      <c r="H60" s="71"/>
      <c r="I60" s="31"/>
      <c r="J60" s="31"/>
      <c r="K60" s="29">
        <f t="shared" si="6"/>
        <v>0</v>
      </c>
      <c r="M60" s="31"/>
      <c r="N60" s="31"/>
      <c r="O60" s="31"/>
    </row>
    <row r="61" spans="1:15" x14ac:dyDescent="0.35">
      <c r="A61" s="59" t="s">
        <v>140</v>
      </c>
      <c r="B61" s="74">
        <f>SUM(B46:B60)</f>
        <v>-0.30599999999999999</v>
      </c>
      <c r="C61" s="70"/>
      <c r="D61" s="74">
        <f>SUM(D46:D60)</f>
        <v>0</v>
      </c>
      <c r="E61" s="74">
        <f>SUM(E46:E60)</f>
        <v>626.20899999999995</v>
      </c>
      <c r="F61" s="74">
        <f>SUM(F46:F60)</f>
        <v>0</v>
      </c>
      <c r="G61" s="75">
        <f>SUM(B61:F61)</f>
        <v>625.90299999999991</v>
      </c>
      <c r="H61" s="70"/>
      <c r="I61" s="74">
        <f>SUM(I46:I60)</f>
        <v>-17.43</v>
      </c>
      <c r="J61" s="74">
        <f>SUM(J46:J60)</f>
        <v>0</v>
      </c>
      <c r="K61" s="74">
        <f t="shared" si="6"/>
        <v>-17.43</v>
      </c>
      <c r="L61" s="74"/>
      <c r="M61" s="74">
        <f>SUM(M46:M60)</f>
        <v>0</v>
      </c>
      <c r="N61" s="31"/>
      <c r="O61" s="74">
        <f>SUM(O46:O60)</f>
        <v>0</v>
      </c>
    </row>
    <row r="62" spans="1:15" x14ac:dyDescent="0.35">
      <c r="B62" s="31"/>
      <c r="C62" s="71"/>
      <c r="D62" s="31"/>
      <c r="E62" s="31"/>
      <c r="F62" s="31"/>
      <c r="G62" s="64"/>
      <c r="H62" s="71"/>
      <c r="I62" s="31"/>
      <c r="J62" s="31"/>
      <c r="K62" s="31"/>
      <c r="M62" s="31"/>
      <c r="N62" s="31"/>
      <c r="O62" s="31"/>
    </row>
    <row r="63" spans="1:15" x14ac:dyDescent="0.35">
      <c r="A63" s="81" t="s">
        <v>141</v>
      </c>
      <c r="B63" s="82">
        <f>B43+B61</f>
        <v>313.90000000000003</v>
      </c>
      <c r="C63" s="82">
        <f>C43+C61</f>
        <v>0</v>
      </c>
      <c r="D63" s="82">
        <f>D43+D61</f>
        <v>20</v>
      </c>
      <c r="E63" s="82">
        <f t="shared" ref="E63:M63" si="7">E43+E61</f>
        <v>2647.7640000000001</v>
      </c>
      <c r="F63" s="82">
        <f t="shared" si="7"/>
        <v>7.55</v>
      </c>
      <c r="G63" s="82">
        <f>G43+G61</f>
        <v>2989.2139999999999</v>
      </c>
      <c r="H63" s="82">
        <f t="shared" si="7"/>
        <v>0</v>
      </c>
      <c r="I63" s="82">
        <f>I43+I61</f>
        <v>5912.6859999999988</v>
      </c>
      <c r="J63" s="82">
        <f>J43+J61</f>
        <v>2909.509</v>
      </c>
      <c r="K63" s="82">
        <f>K43+K61</f>
        <v>8822.1949999999997</v>
      </c>
      <c r="L63" s="82">
        <f t="shared" si="7"/>
        <v>0</v>
      </c>
      <c r="M63" s="82">
        <f t="shared" si="7"/>
        <v>1695.91</v>
      </c>
      <c r="N63" s="83"/>
      <c r="O63" s="82">
        <f>O43+O61</f>
        <v>0</v>
      </c>
    </row>
    <row r="64" spans="1:15" x14ac:dyDescent="0.35">
      <c r="A64" s="63"/>
      <c r="B64" s="48"/>
      <c r="D64" s="48"/>
      <c r="E64" s="48"/>
      <c r="F64" s="48"/>
      <c r="G64" s="48"/>
      <c r="I64" s="48"/>
      <c r="J64" s="48"/>
      <c r="K64" s="48"/>
      <c r="L64" s="67"/>
      <c r="M64" s="68"/>
    </row>
    <row r="65" spans="1:13" x14ac:dyDescent="0.35">
      <c r="A65" s="47" t="s">
        <v>142</v>
      </c>
      <c r="B65" s="47"/>
      <c r="D65" s="47"/>
      <c r="E65" s="47"/>
      <c r="F65" s="47"/>
      <c r="G65" s="47"/>
      <c r="I65" s="47"/>
      <c r="J65" s="47"/>
      <c r="K65" s="47"/>
      <c r="L65" s="67"/>
      <c r="M65" s="47"/>
    </row>
    <row r="66" spans="1:13" x14ac:dyDescent="0.35">
      <c r="A66" s="84" t="s">
        <v>117</v>
      </c>
      <c r="B66" s="48"/>
      <c r="D66" s="48"/>
      <c r="E66" s="48"/>
      <c r="F66" s="48"/>
      <c r="G66" s="48"/>
      <c r="I66" s="48"/>
      <c r="J66" s="48"/>
      <c r="K66" s="48"/>
      <c r="L66" s="67"/>
      <c r="M66" s="48"/>
    </row>
    <row r="67" spans="1:13" x14ac:dyDescent="0.35">
      <c r="A67" s="85" t="s">
        <v>16</v>
      </c>
      <c r="B67" s="86"/>
      <c r="C67" s="71"/>
      <c r="E67" s="86">
        <v>24.9</v>
      </c>
      <c r="G67" s="87">
        <f t="shared" ref="G67:G68" si="8">SUM(B67:F67)</f>
        <v>24.9</v>
      </c>
      <c r="H67" s="71"/>
      <c r="L67" s="29"/>
    </row>
    <row r="68" spans="1:13" x14ac:dyDescent="0.35">
      <c r="C68" s="71"/>
      <c r="G68" s="29">
        <f t="shared" si="8"/>
        <v>0</v>
      </c>
      <c r="H68" s="71"/>
      <c r="K68" s="29">
        <f t="shared" ref="K68" si="9">SUM(I68:J68)</f>
        <v>0</v>
      </c>
    </row>
    <row r="69" spans="1:13" x14ac:dyDescent="0.35">
      <c r="A69" s="88" t="s">
        <v>143</v>
      </c>
      <c r="B69" s="89">
        <f>SUM(B67:B68)</f>
        <v>0</v>
      </c>
      <c r="C69" s="71"/>
      <c r="D69" s="89">
        <f>SUM(D67:D68)</f>
        <v>0</v>
      </c>
      <c r="E69" s="89">
        <f>SUM(E67:E68)</f>
        <v>24.9</v>
      </c>
      <c r="F69" s="89">
        <f>SUM(F67:F68)</f>
        <v>0</v>
      </c>
      <c r="G69" s="89">
        <f>SUM(G67:G68)</f>
        <v>24.9</v>
      </c>
      <c r="H69" s="71"/>
      <c r="I69" s="89">
        <f>SUM(I67:I68)</f>
        <v>0</v>
      </c>
      <c r="J69" s="89">
        <f>SUM(J67:J68)</f>
        <v>0</v>
      </c>
      <c r="K69" s="89">
        <f>SUM(K67:K68)</f>
        <v>0</v>
      </c>
      <c r="L69" s="34"/>
      <c r="M69" s="89">
        <f>SUM(M67:M68)</f>
        <v>0</v>
      </c>
    </row>
    <row r="70" spans="1:13" x14ac:dyDescent="0.35">
      <c r="C70" s="71"/>
      <c r="H70" s="71"/>
    </row>
    <row r="71" spans="1:13" x14ac:dyDescent="0.35">
      <c r="A71" s="33" t="s">
        <v>144</v>
      </c>
      <c r="C71" s="71"/>
      <c r="H71" s="71"/>
    </row>
    <row r="72" spans="1:13" ht="25.5" customHeight="1" x14ac:dyDescent="0.35">
      <c r="A72" s="85" t="s">
        <v>145</v>
      </c>
      <c r="B72" s="86"/>
      <c r="C72" s="71"/>
      <c r="E72" s="86"/>
      <c r="H72" s="71"/>
      <c r="I72" s="87">
        <f>90+0.828</f>
        <v>90.828000000000003</v>
      </c>
      <c r="K72" s="29">
        <f t="shared" ref="K72:K73" si="10">SUM(F72:J72)</f>
        <v>90.828000000000003</v>
      </c>
    </row>
    <row r="73" spans="1:13" x14ac:dyDescent="0.35">
      <c r="A73" s="90"/>
      <c r="C73" s="71"/>
      <c r="G73" s="29">
        <f>SUM(B73:F73)</f>
        <v>0</v>
      </c>
      <c r="H73" s="71"/>
      <c r="K73" s="29">
        <f t="shared" si="10"/>
        <v>0</v>
      </c>
    </row>
    <row r="74" spans="1:13" x14ac:dyDescent="0.35">
      <c r="A74" s="88" t="s">
        <v>146</v>
      </c>
      <c r="B74" s="91">
        <f>SUM(B72:B73)</f>
        <v>0</v>
      </c>
      <c r="C74" s="71"/>
      <c r="D74" s="91">
        <f>SUM(D72:D73)</f>
        <v>0</v>
      </c>
      <c r="E74" s="91">
        <f>SUM(E72:E73)</f>
        <v>0</v>
      </c>
      <c r="F74" s="91">
        <f>SUM(F72:F73)</f>
        <v>0</v>
      </c>
      <c r="G74" s="91">
        <f>SUM(G72:G73)</f>
        <v>0</v>
      </c>
      <c r="H74" s="71"/>
      <c r="I74" s="91">
        <f>SUM(I72:I73)</f>
        <v>90.828000000000003</v>
      </c>
      <c r="J74" s="91">
        <f>SUM(J72:J73)</f>
        <v>0</v>
      </c>
      <c r="K74" s="91">
        <f>SUM(K72:K73)</f>
        <v>90.828000000000003</v>
      </c>
      <c r="M74" s="91">
        <f>SUM(M72:M73)</f>
        <v>0</v>
      </c>
    </row>
    <row r="75" spans="1:13" x14ac:dyDescent="0.35">
      <c r="C75" s="71"/>
      <c r="H75" s="71"/>
    </row>
    <row r="76" spans="1:13" x14ac:dyDescent="0.35">
      <c r="A76" s="33" t="s">
        <v>147</v>
      </c>
      <c r="C76" s="71"/>
      <c r="H76" s="71"/>
    </row>
    <row r="77" spans="1:13" x14ac:dyDescent="0.35">
      <c r="A77" s="92" t="s">
        <v>57</v>
      </c>
      <c r="B77" s="86">
        <v>-0.17899999999999999</v>
      </c>
      <c r="C77" s="71"/>
      <c r="G77" s="87">
        <f t="shared" ref="G77:G95" si="11">SUM(B77:F77)</f>
        <v>-0.17899999999999999</v>
      </c>
      <c r="H77" s="71"/>
      <c r="K77" s="29">
        <f t="shared" ref="K77:K88" si="12">SUM(I77:J77)</f>
        <v>0</v>
      </c>
    </row>
    <row r="78" spans="1:13" x14ac:dyDescent="0.35">
      <c r="A78" s="92" t="s">
        <v>58</v>
      </c>
      <c r="B78" s="86">
        <v>-0.19500000000000001</v>
      </c>
      <c r="C78" s="71"/>
      <c r="G78" s="87">
        <f t="shared" si="11"/>
        <v>-0.19500000000000001</v>
      </c>
      <c r="H78" s="71"/>
    </row>
    <row r="79" spans="1:13" x14ac:dyDescent="0.35">
      <c r="A79" s="92" t="s">
        <v>59</v>
      </c>
      <c r="C79" s="71"/>
      <c r="E79" s="86">
        <v>3.3000000000000002E-2</v>
      </c>
      <c r="G79" s="87">
        <f t="shared" si="11"/>
        <v>3.3000000000000002E-2</v>
      </c>
      <c r="H79" s="71"/>
      <c r="K79" s="29">
        <f t="shared" si="12"/>
        <v>0</v>
      </c>
    </row>
    <row r="80" spans="1:13" x14ac:dyDescent="0.35">
      <c r="A80" s="92" t="s">
        <v>60</v>
      </c>
      <c r="C80" s="71"/>
      <c r="E80" s="86">
        <v>5.8000000000000003E-2</v>
      </c>
      <c r="G80" s="87">
        <f t="shared" si="11"/>
        <v>5.8000000000000003E-2</v>
      </c>
      <c r="H80" s="71"/>
      <c r="K80" s="29">
        <f t="shared" si="12"/>
        <v>0</v>
      </c>
    </row>
    <row r="81" spans="1:15" x14ac:dyDescent="0.35">
      <c r="A81" s="92" t="s">
        <v>61</v>
      </c>
      <c r="B81" s="86">
        <v>0.04</v>
      </c>
      <c r="C81" s="71"/>
      <c r="G81" s="87">
        <f t="shared" si="11"/>
        <v>0.04</v>
      </c>
      <c r="H81" s="71"/>
      <c r="K81" s="29">
        <f t="shared" si="12"/>
        <v>0</v>
      </c>
    </row>
    <row r="82" spans="1:15" x14ac:dyDescent="0.35">
      <c r="A82" s="92" t="s">
        <v>62</v>
      </c>
      <c r="B82" s="86">
        <v>0.05</v>
      </c>
      <c r="C82" s="71"/>
      <c r="G82" s="87">
        <f t="shared" si="11"/>
        <v>0.05</v>
      </c>
      <c r="H82" s="71"/>
      <c r="K82" s="29">
        <f t="shared" si="12"/>
        <v>0</v>
      </c>
    </row>
    <row r="83" spans="1:15" x14ac:dyDescent="0.35">
      <c r="A83" s="92" t="s">
        <v>63</v>
      </c>
      <c r="C83" s="71"/>
      <c r="G83" s="29">
        <f t="shared" si="11"/>
        <v>0</v>
      </c>
      <c r="H83" s="71"/>
      <c r="I83" s="87">
        <v>-0.26600000000000001</v>
      </c>
      <c r="K83" s="29">
        <f t="shared" si="12"/>
        <v>-0.26600000000000001</v>
      </c>
    </row>
    <row r="84" spans="1:15" x14ac:dyDescent="0.35">
      <c r="A84" s="92" t="s">
        <v>64</v>
      </c>
      <c r="C84" s="71"/>
      <c r="E84" s="86">
        <v>-1.8520000000000001</v>
      </c>
      <c r="G84" s="87">
        <f t="shared" si="11"/>
        <v>-1.8520000000000001</v>
      </c>
      <c r="H84" s="71"/>
      <c r="K84" s="29">
        <f t="shared" si="12"/>
        <v>0</v>
      </c>
    </row>
    <row r="85" spans="1:15" x14ac:dyDescent="0.35">
      <c r="A85" s="92" t="s">
        <v>62</v>
      </c>
      <c r="C85" s="71"/>
      <c r="E85" s="86">
        <v>3.9</v>
      </c>
      <c r="G85" s="87">
        <f t="shared" si="11"/>
        <v>3.9</v>
      </c>
      <c r="H85" s="71"/>
      <c r="K85" s="29">
        <f t="shared" si="12"/>
        <v>0</v>
      </c>
    </row>
    <row r="86" spans="1:15" x14ac:dyDescent="0.35">
      <c r="A86" s="92" t="s">
        <v>65</v>
      </c>
      <c r="C86" s="71"/>
      <c r="E86" s="86">
        <v>16</v>
      </c>
      <c r="G86" s="87">
        <f t="shared" si="11"/>
        <v>16</v>
      </c>
      <c r="H86" s="71"/>
      <c r="K86" s="29">
        <f t="shared" si="12"/>
        <v>0</v>
      </c>
      <c r="O86" s="32">
        <f>-16+16</f>
        <v>0</v>
      </c>
    </row>
    <row r="87" spans="1:15" x14ac:dyDescent="0.35">
      <c r="A87" s="92" t="s">
        <v>66</v>
      </c>
      <c r="B87" s="29" t="s">
        <v>148</v>
      </c>
      <c r="C87" s="71"/>
      <c r="E87" s="86">
        <v>-29.791</v>
      </c>
      <c r="G87" s="87">
        <f t="shared" si="11"/>
        <v>-29.791</v>
      </c>
      <c r="H87" s="71"/>
      <c r="K87" s="29">
        <f t="shared" si="12"/>
        <v>0</v>
      </c>
    </row>
    <row r="88" spans="1:15" x14ac:dyDescent="0.35">
      <c r="A88" s="92" t="s">
        <v>67</v>
      </c>
      <c r="C88" s="71"/>
      <c r="E88" s="86">
        <f>-1.2+0.92</f>
        <v>-0.27999999999999992</v>
      </c>
      <c r="G88" s="87">
        <f t="shared" si="11"/>
        <v>-0.27999999999999992</v>
      </c>
      <c r="H88" s="71"/>
      <c r="K88" s="29">
        <f t="shared" si="12"/>
        <v>0</v>
      </c>
    </row>
    <row r="89" spans="1:15" x14ac:dyDescent="0.35">
      <c r="A89" s="92" t="s">
        <v>68</v>
      </c>
      <c r="B89" s="29">
        <v>0.123</v>
      </c>
      <c r="C89" s="71"/>
      <c r="G89" s="87">
        <f>SUM(B89:F89)</f>
        <v>0.123</v>
      </c>
      <c r="H89" s="71"/>
    </row>
    <row r="90" spans="1:15" x14ac:dyDescent="0.35">
      <c r="A90" s="92" t="s">
        <v>149</v>
      </c>
      <c r="C90" s="71"/>
      <c r="E90" s="86">
        <v>0.27</v>
      </c>
      <c r="G90" s="87">
        <f>SUM(B90:F90)</f>
        <v>0.27</v>
      </c>
      <c r="H90" s="71"/>
      <c r="I90" s="87">
        <v>0.93</v>
      </c>
      <c r="K90" s="29">
        <f t="shared" ref="K90:K95" si="13">SUM(I90:J90)</f>
        <v>0.93</v>
      </c>
    </row>
    <row r="91" spans="1:15" ht="26.5" x14ac:dyDescent="0.35">
      <c r="A91" s="85" t="s">
        <v>150</v>
      </c>
      <c r="C91" s="71"/>
      <c r="G91" s="29">
        <f>SUM(B91:F91)</f>
        <v>0</v>
      </c>
      <c r="H91" s="71"/>
      <c r="I91" s="87">
        <v>-1.5</v>
      </c>
      <c r="K91" s="29">
        <f t="shared" si="13"/>
        <v>-1.5</v>
      </c>
    </row>
    <row r="92" spans="1:15" x14ac:dyDescent="0.35">
      <c r="A92" s="85" t="s">
        <v>151</v>
      </c>
      <c r="C92" s="71"/>
      <c r="E92" s="86">
        <v>-6.48</v>
      </c>
      <c r="G92" s="87">
        <f t="shared" si="11"/>
        <v>-6.48</v>
      </c>
      <c r="H92" s="71"/>
      <c r="K92" s="29">
        <f t="shared" si="13"/>
        <v>0</v>
      </c>
    </row>
    <row r="93" spans="1:15" ht="26.5" x14ac:dyDescent="0.35">
      <c r="A93" s="85" t="s">
        <v>152</v>
      </c>
      <c r="C93" s="71"/>
      <c r="E93" s="93">
        <v>0.17699999999999999</v>
      </c>
      <c r="G93" s="87">
        <f t="shared" si="11"/>
        <v>0.17699999999999999</v>
      </c>
      <c r="H93" s="71"/>
      <c r="K93" s="29">
        <f t="shared" si="13"/>
        <v>0</v>
      </c>
    </row>
    <row r="94" spans="1:15" ht="26.5" x14ac:dyDescent="0.35">
      <c r="A94" s="85" t="s">
        <v>153</v>
      </c>
      <c r="C94" s="71"/>
      <c r="E94" s="93">
        <v>6.5</v>
      </c>
      <c r="G94" s="87">
        <f t="shared" si="11"/>
        <v>6.5</v>
      </c>
      <c r="H94" s="71"/>
    </row>
    <row r="95" spans="1:15" x14ac:dyDescent="0.35">
      <c r="C95" s="71"/>
      <c r="G95" s="29">
        <f t="shared" si="11"/>
        <v>0</v>
      </c>
      <c r="H95" s="71"/>
      <c r="K95" s="29">
        <f t="shared" si="13"/>
        <v>0</v>
      </c>
    </row>
    <row r="96" spans="1:15" x14ac:dyDescent="0.35">
      <c r="A96" s="88" t="s">
        <v>154</v>
      </c>
      <c r="B96" s="91">
        <f>SUM(B77:B95)</f>
        <v>-0.16100000000000003</v>
      </c>
      <c r="C96" s="71"/>
      <c r="D96" s="91">
        <f>SUM(D77:D95)</f>
        <v>0</v>
      </c>
      <c r="E96" s="91">
        <f>SUM(E77:E95)</f>
        <v>-11.465000000000003</v>
      </c>
      <c r="F96" s="91">
        <f>SUM(F77:F95)</f>
        <v>0</v>
      </c>
      <c r="G96" s="91">
        <f>SUM(G77:G95)</f>
        <v>-11.626000000000001</v>
      </c>
      <c r="H96" s="71"/>
      <c r="I96" s="91">
        <f>SUM(I77:I95)</f>
        <v>-0.83599999999999997</v>
      </c>
      <c r="J96" s="91">
        <f>SUM(J77:J95)</f>
        <v>0</v>
      </c>
      <c r="K96" s="91">
        <f>SUM(K77:K95)</f>
        <v>-0.83599999999999997</v>
      </c>
      <c r="M96" s="91">
        <f>SUM(M77:M95)</f>
        <v>0</v>
      </c>
    </row>
    <row r="97" spans="1:13" x14ac:dyDescent="0.35">
      <c r="C97" s="71"/>
      <c r="H97" s="71"/>
    </row>
    <row r="98" spans="1:13" x14ac:dyDescent="0.35">
      <c r="A98" s="33" t="s">
        <v>155</v>
      </c>
      <c r="C98" s="71"/>
      <c r="H98" s="71"/>
    </row>
    <row r="99" spans="1:13" x14ac:dyDescent="0.35">
      <c r="A99" s="92" t="s">
        <v>156</v>
      </c>
      <c r="C99" s="71"/>
      <c r="H99" s="71"/>
      <c r="L99" s="29"/>
      <c r="M99" s="29">
        <v>116</v>
      </c>
    </row>
    <row r="100" spans="1:13" x14ac:dyDescent="0.35">
      <c r="A100" s="94" t="s">
        <v>157</v>
      </c>
      <c r="C100" s="71"/>
      <c r="H100" s="71"/>
      <c r="L100" s="29"/>
      <c r="M100" s="29">
        <v>31.213000000000001</v>
      </c>
    </row>
    <row r="101" spans="1:13" x14ac:dyDescent="0.35">
      <c r="A101" s="92" t="s">
        <v>158</v>
      </c>
      <c r="C101" s="71"/>
      <c r="H101" s="71"/>
      <c r="L101" s="29"/>
      <c r="M101" s="29">
        <v>23</v>
      </c>
    </row>
    <row r="102" spans="1:13" x14ac:dyDescent="0.35">
      <c r="A102" s="92" t="s">
        <v>159</v>
      </c>
      <c r="C102" s="71"/>
      <c r="H102" s="71"/>
      <c r="L102" s="29"/>
      <c r="M102" s="29">
        <v>3.8250000000000002</v>
      </c>
    </row>
    <row r="103" spans="1:13" x14ac:dyDescent="0.35">
      <c r="A103" s="94" t="s">
        <v>160</v>
      </c>
      <c r="C103" s="71"/>
      <c r="H103" s="71"/>
      <c r="L103" s="29"/>
      <c r="M103" s="29">
        <v>1.75</v>
      </c>
    </row>
    <row r="104" spans="1:13" x14ac:dyDescent="0.35">
      <c r="A104" s="92" t="s">
        <v>161</v>
      </c>
      <c r="C104" s="71"/>
      <c r="H104" s="71"/>
      <c r="L104" s="29"/>
      <c r="M104" s="29">
        <v>-3.427</v>
      </c>
    </row>
    <row r="105" spans="1:13" x14ac:dyDescent="0.35">
      <c r="A105" s="92" t="s">
        <v>162</v>
      </c>
      <c r="C105" s="71"/>
      <c r="H105" s="71"/>
      <c r="L105" s="29"/>
      <c r="M105" s="29">
        <v>2.2000000000000002</v>
      </c>
    </row>
    <row r="106" spans="1:13" x14ac:dyDescent="0.35">
      <c r="A106" s="94" t="s">
        <v>163</v>
      </c>
      <c r="C106" s="71"/>
      <c r="H106" s="71"/>
      <c r="L106" s="29"/>
      <c r="M106" s="29">
        <v>-0.99099999999999999</v>
      </c>
    </row>
    <row r="107" spans="1:13" x14ac:dyDescent="0.35">
      <c r="A107" s="94" t="s">
        <v>164</v>
      </c>
      <c r="C107" s="71"/>
      <c r="H107" s="71"/>
      <c r="L107" s="29"/>
    </row>
    <row r="108" spans="1:13" x14ac:dyDescent="0.35">
      <c r="C108" s="71"/>
      <c r="G108" s="29">
        <f>SUM(B108:F108)</f>
        <v>0</v>
      </c>
      <c r="H108" s="71"/>
      <c r="K108" s="29">
        <f>SUM(I108:J108)</f>
        <v>0</v>
      </c>
    </row>
    <row r="109" spans="1:13" x14ac:dyDescent="0.35">
      <c r="A109" s="88" t="s">
        <v>165</v>
      </c>
      <c r="B109" s="91">
        <f>SUM(B108:B108)</f>
        <v>0</v>
      </c>
      <c r="C109" s="71"/>
      <c r="D109" s="91">
        <f>SUM(D108:D108)</f>
        <v>0</v>
      </c>
      <c r="E109" s="91">
        <f>SUM(E108:E108)</f>
        <v>0</v>
      </c>
      <c r="F109" s="91">
        <f>SUM(F108:F108)</f>
        <v>0</v>
      </c>
      <c r="G109" s="91">
        <f>SUM(G108:G108)</f>
        <v>0</v>
      </c>
      <c r="H109" s="71"/>
      <c r="I109" s="91">
        <f>SUM(I108:I108)</f>
        <v>0</v>
      </c>
      <c r="J109" s="91">
        <f>J107</f>
        <v>0</v>
      </c>
      <c r="K109" s="91">
        <f>SUM(K108:K108)</f>
        <v>0</v>
      </c>
      <c r="M109" s="91">
        <f>SUM(M99:M108)</f>
        <v>173.56999999999996</v>
      </c>
    </row>
    <row r="110" spans="1:13" x14ac:dyDescent="0.35">
      <c r="C110" s="71"/>
      <c r="H110" s="71"/>
    </row>
    <row r="111" spans="1:13" x14ac:dyDescent="0.35">
      <c r="A111" s="33" t="s">
        <v>166</v>
      </c>
      <c r="C111" s="71"/>
      <c r="H111" s="71"/>
    </row>
    <row r="112" spans="1:13" x14ac:dyDescent="0.35">
      <c r="A112" s="92" t="s">
        <v>167</v>
      </c>
      <c r="C112" s="71"/>
      <c r="E112" s="86"/>
      <c r="F112" s="86"/>
      <c r="G112" s="86">
        <f t="shared" ref="G112:G115" si="14">SUM(B112:F112)</f>
        <v>0</v>
      </c>
      <c r="H112" s="29"/>
      <c r="I112" s="87">
        <v>-500</v>
      </c>
      <c r="J112" s="86"/>
      <c r="K112" s="86">
        <f>SUM(I112:J112)</f>
        <v>-500</v>
      </c>
    </row>
    <row r="113" spans="1:15" x14ac:dyDescent="0.35">
      <c r="A113" s="92" t="s">
        <v>168</v>
      </c>
      <c r="C113" s="71"/>
      <c r="E113" s="86"/>
      <c r="F113" s="86"/>
      <c r="G113" s="86"/>
      <c r="H113" s="29"/>
      <c r="I113" s="87">
        <f>-500+399</f>
        <v>-101</v>
      </c>
      <c r="J113" s="86"/>
      <c r="K113" s="86">
        <f>SUM(I113:J113)</f>
        <v>-101</v>
      </c>
    </row>
    <row r="114" spans="1:15" x14ac:dyDescent="0.35">
      <c r="A114" s="94" t="s">
        <v>169</v>
      </c>
      <c r="C114" s="71"/>
      <c r="E114" s="86"/>
      <c r="F114" s="86"/>
      <c r="G114" s="86">
        <f t="shared" si="14"/>
        <v>0</v>
      </c>
      <c r="H114" s="29"/>
      <c r="I114" s="86"/>
      <c r="J114" s="86"/>
      <c r="K114" s="86"/>
    </row>
    <row r="115" spans="1:15" s="95" customFormat="1" x14ac:dyDescent="0.35">
      <c r="B115" s="96"/>
      <c r="C115" s="97"/>
      <c r="D115" s="96"/>
      <c r="E115" s="96"/>
      <c r="F115" s="96"/>
      <c r="G115" s="29">
        <f t="shared" si="14"/>
        <v>0</v>
      </c>
      <c r="H115" s="97"/>
      <c r="I115" s="96"/>
      <c r="J115" s="96"/>
      <c r="K115" s="29">
        <f>SUM(I115:J115)</f>
        <v>0</v>
      </c>
      <c r="L115" s="98"/>
      <c r="M115" s="96"/>
    </row>
    <row r="116" spans="1:15" x14ac:dyDescent="0.35">
      <c r="A116" s="88" t="s">
        <v>170</v>
      </c>
      <c r="B116" s="91">
        <f>SUM(B112:B115)</f>
        <v>0</v>
      </c>
      <c r="C116" s="71"/>
      <c r="D116" s="91">
        <f>SUM(D112:D115)</f>
        <v>0</v>
      </c>
      <c r="E116" s="91">
        <f>SUM(E112:E115)</f>
        <v>0</v>
      </c>
      <c r="F116" s="91">
        <f>SUM(F112:F115)</f>
        <v>0</v>
      </c>
      <c r="G116" s="91">
        <f>SUM(G112:G115)</f>
        <v>0</v>
      </c>
      <c r="H116" s="71"/>
      <c r="I116" s="91">
        <f>SUM(I112:I115)</f>
        <v>-601</v>
      </c>
      <c r="J116" s="91">
        <f>SUM(J112:J115)</f>
        <v>0</v>
      </c>
      <c r="K116" s="91">
        <f>SUM(K112:K115)</f>
        <v>-601</v>
      </c>
      <c r="M116" s="91">
        <f>SUM(M112:M115)</f>
        <v>0</v>
      </c>
    </row>
    <row r="117" spans="1:15" x14ac:dyDescent="0.35">
      <c r="C117" s="71"/>
      <c r="H117" s="71"/>
    </row>
    <row r="118" spans="1:15" x14ac:dyDescent="0.35">
      <c r="A118" s="33" t="s">
        <v>19</v>
      </c>
      <c r="C118" s="71"/>
      <c r="G118" s="29">
        <f>SUM(B118:F118)</f>
        <v>0</v>
      </c>
      <c r="H118" s="71"/>
      <c r="K118" s="29">
        <f t="shared" ref="K118:K124" si="15">SUM(I118:J118)</f>
        <v>0</v>
      </c>
    </row>
    <row r="119" spans="1:15" x14ac:dyDescent="0.35">
      <c r="A119" s="94" t="s">
        <v>13</v>
      </c>
      <c r="C119" s="71"/>
      <c r="E119" s="86">
        <v>-4.9000000000000002E-2</v>
      </c>
      <c r="G119" s="87">
        <f t="shared" ref="G119:G124" si="16">SUM(B119:F119)</f>
        <v>-4.9000000000000002E-2</v>
      </c>
      <c r="H119" s="71"/>
      <c r="J119" s="86">
        <v>0</v>
      </c>
      <c r="K119" s="29">
        <f t="shared" si="15"/>
        <v>0</v>
      </c>
    </row>
    <row r="120" spans="1:15" x14ac:dyDescent="0.35">
      <c r="A120" s="94" t="s">
        <v>20</v>
      </c>
      <c r="B120" s="86">
        <v>-0.76200000000000001</v>
      </c>
      <c r="C120" s="71"/>
      <c r="E120" s="86"/>
      <c r="G120" s="87">
        <f>SUM(B120:F120)</f>
        <v>-0.76200000000000001</v>
      </c>
      <c r="H120" s="71"/>
      <c r="J120" s="86"/>
    </row>
    <row r="121" spans="1:15" x14ac:dyDescent="0.35">
      <c r="A121" s="94" t="s">
        <v>21</v>
      </c>
      <c r="C121" s="71"/>
      <c r="E121" s="86">
        <v>-45</v>
      </c>
      <c r="G121" s="87">
        <f t="shared" si="16"/>
        <v>-45</v>
      </c>
      <c r="H121" s="71"/>
      <c r="J121" s="86"/>
      <c r="K121" s="29">
        <f t="shared" si="15"/>
        <v>0</v>
      </c>
    </row>
    <row r="122" spans="1:15" x14ac:dyDescent="0.35">
      <c r="A122" s="94" t="s">
        <v>22</v>
      </c>
      <c r="C122" s="71"/>
      <c r="E122" s="86"/>
      <c r="G122" s="29">
        <f t="shared" si="16"/>
        <v>0</v>
      </c>
      <c r="H122" s="71"/>
      <c r="I122" s="87">
        <f>-673-215</f>
        <v>-888</v>
      </c>
      <c r="J122" s="86"/>
      <c r="K122" s="29">
        <f t="shared" si="15"/>
        <v>-888</v>
      </c>
    </row>
    <row r="123" spans="1:15" x14ac:dyDescent="0.35">
      <c r="A123" s="94" t="s">
        <v>23</v>
      </c>
      <c r="C123" s="71"/>
      <c r="E123" s="86"/>
      <c r="G123" s="29">
        <f t="shared" si="16"/>
        <v>0</v>
      </c>
      <c r="H123" s="71"/>
      <c r="J123" s="87">
        <v>-71.605000000000004</v>
      </c>
      <c r="K123" s="29">
        <f t="shared" si="15"/>
        <v>-71.605000000000004</v>
      </c>
    </row>
    <row r="124" spans="1:15" x14ac:dyDescent="0.35">
      <c r="C124" s="71"/>
      <c r="G124" s="29">
        <f t="shared" si="16"/>
        <v>0</v>
      </c>
      <c r="H124" s="71"/>
      <c r="K124" s="29">
        <f t="shared" si="15"/>
        <v>0</v>
      </c>
    </row>
    <row r="125" spans="1:15" x14ac:dyDescent="0.35">
      <c r="A125" s="88" t="s">
        <v>171</v>
      </c>
      <c r="B125" s="91">
        <f>SUM(B119:B124)</f>
        <v>-0.76200000000000001</v>
      </c>
      <c r="C125" s="71"/>
      <c r="D125" s="91">
        <f>SUM(D119:D124)</f>
        <v>0</v>
      </c>
      <c r="E125" s="91">
        <f>SUM(E119:E124)</f>
        <v>-45.048999999999999</v>
      </c>
      <c r="F125" s="91">
        <f>SUM(F119:F124)</f>
        <v>0</v>
      </c>
      <c r="G125" s="91">
        <f>SUM(G119:G124)</f>
        <v>-45.811</v>
      </c>
      <c r="H125" s="71"/>
      <c r="I125" s="91">
        <f>SUM(I119:I124)</f>
        <v>-888</v>
      </c>
      <c r="J125" s="91">
        <f>SUM(J119:J124)</f>
        <v>-71.605000000000004</v>
      </c>
      <c r="K125" s="91">
        <f>SUM(K119:K124)</f>
        <v>-959.60500000000002</v>
      </c>
      <c r="M125" s="91">
        <f>SUM(M119:M124)</f>
        <v>0</v>
      </c>
    </row>
    <row r="126" spans="1:15" x14ac:dyDescent="0.35">
      <c r="C126" s="71"/>
      <c r="H126" s="71"/>
    </row>
    <row r="127" spans="1:15" x14ac:dyDescent="0.35">
      <c r="A127" s="33" t="s">
        <v>172</v>
      </c>
      <c r="C127" s="71"/>
      <c r="G127" s="29">
        <f>SUM(B127:F127)</f>
        <v>0</v>
      </c>
      <c r="H127" s="71"/>
      <c r="K127" s="29">
        <f t="shared" ref="K127:K128" si="17">SUM(I127:J127)</f>
        <v>0</v>
      </c>
      <c r="L127" s="71"/>
      <c r="O127" s="29"/>
    </row>
    <row r="128" spans="1:15" x14ac:dyDescent="0.35">
      <c r="A128" s="92" t="s">
        <v>173</v>
      </c>
      <c r="B128" s="93">
        <v>2.3E-2</v>
      </c>
      <c r="C128" s="71"/>
      <c r="G128" s="87">
        <f>SUM(B128:F128)</f>
        <v>2.3E-2</v>
      </c>
      <c r="H128" s="71"/>
      <c r="K128" s="29">
        <f t="shared" si="17"/>
        <v>0</v>
      </c>
      <c r="L128" s="71"/>
      <c r="O128" s="29"/>
    </row>
    <row r="129" spans="1:15" x14ac:dyDescent="0.35">
      <c r="A129" s="88" t="s">
        <v>171</v>
      </c>
      <c r="B129" s="91">
        <f>SUM(B128)</f>
        <v>2.3E-2</v>
      </c>
      <c r="C129" s="71"/>
      <c r="D129" s="91">
        <f t="shared" ref="D129:F129" si="18">SUM(D128)</f>
        <v>0</v>
      </c>
      <c r="E129" s="91">
        <f t="shared" si="18"/>
        <v>0</v>
      </c>
      <c r="F129" s="91">
        <f t="shared" si="18"/>
        <v>0</v>
      </c>
      <c r="G129" s="91">
        <f>SUM(G128)</f>
        <v>2.3E-2</v>
      </c>
      <c r="H129" s="71"/>
      <c r="I129" s="91">
        <f t="shared" ref="I129:K129" si="19">SUM(I128)</f>
        <v>0</v>
      </c>
      <c r="J129" s="91">
        <f t="shared" si="19"/>
        <v>0</v>
      </c>
      <c r="K129" s="91">
        <f t="shared" si="19"/>
        <v>0</v>
      </c>
      <c r="L129" s="71"/>
      <c r="M129" s="91">
        <f>SUM(M128)</f>
        <v>0</v>
      </c>
      <c r="O129" s="91"/>
    </row>
    <row r="130" spans="1:15" x14ac:dyDescent="0.35">
      <c r="C130" s="71"/>
      <c r="G130" s="29">
        <f t="shared" ref="G130:G136" si="20">SUM(B130:F130)</f>
        <v>0</v>
      </c>
      <c r="H130" s="71"/>
    </row>
    <row r="131" spans="1:15" x14ac:dyDescent="0.35">
      <c r="A131" s="99" t="s">
        <v>174</v>
      </c>
      <c r="C131" s="71"/>
      <c r="G131" s="29">
        <f t="shared" si="20"/>
        <v>0</v>
      </c>
      <c r="H131" s="71"/>
    </row>
    <row r="132" spans="1:15" x14ac:dyDescent="0.35">
      <c r="A132" s="100" t="s">
        <v>83</v>
      </c>
      <c r="B132" s="29">
        <v>1.843</v>
      </c>
      <c r="C132" s="71"/>
      <c r="G132" s="87">
        <f t="shared" si="20"/>
        <v>1.843</v>
      </c>
      <c r="H132" s="71"/>
    </row>
    <row r="133" spans="1:15" x14ac:dyDescent="0.35">
      <c r="A133" s="100" t="s">
        <v>84</v>
      </c>
      <c r="B133" s="29">
        <v>10.118</v>
      </c>
      <c r="C133" s="71"/>
      <c r="E133" s="29">
        <v>28.823</v>
      </c>
      <c r="G133" s="87">
        <f>SUM(B133:F133)</f>
        <v>38.941000000000003</v>
      </c>
      <c r="H133" s="71"/>
    </row>
    <row r="134" spans="1:15" x14ac:dyDescent="0.35">
      <c r="A134" s="100" t="s">
        <v>85</v>
      </c>
      <c r="C134" s="71"/>
      <c r="E134" s="29">
        <v>5</v>
      </c>
      <c r="G134" s="87">
        <f t="shared" si="20"/>
        <v>5</v>
      </c>
      <c r="H134" s="71"/>
    </row>
    <row r="135" spans="1:15" x14ac:dyDescent="0.35">
      <c r="A135" s="100" t="s">
        <v>86</v>
      </c>
      <c r="C135" s="71"/>
      <c r="E135" s="29">
        <v>84.4</v>
      </c>
      <c r="G135" s="87">
        <f t="shared" si="20"/>
        <v>84.4</v>
      </c>
      <c r="H135" s="71"/>
    </row>
    <row r="136" spans="1:15" x14ac:dyDescent="0.35">
      <c r="C136" s="71"/>
      <c r="G136" s="29">
        <f t="shared" si="20"/>
        <v>0</v>
      </c>
      <c r="H136" s="71"/>
    </row>
    <row r="137" spans="1:15" x14ac:dyDescent="0.35">
      <c r="A137" s="88" t="s">
        <v>175</v>
      </c>
      <c r="B137" s="91">
        <f>SUM(B132:B136)</f>
        <v>11.961</v>
      </c>
      <c r="C137" s="71"/>
      <c r="D137" s="91">
        <f>SUM(D132:D136)</f>
        <v>0</v>
      </c>
      <c r="E137" s="91">
        <f>SUM(E132:E136)</f>
        <v>118.22300000000001</v>
      </c>
      <c r="F137" s="91">
        <f>SUM(F132:F136)</f>
        <v>0</v>
      </c>
      <c r="G137" s="91">
        <f>SUM(G132:G136)</f>
        <v>130.18400000000003</v>
      </c>
      <c r="H137" s="71"/>
      <c r="I137" s="91"/>
      <c r="J137" s="91"/>
      <c r="K137" s="91"/>
      <c r="M137" s="91"/>
    </row>
    <row r="138" spans="1:15" x14ac:dyDescent="0.35">
      <c r="C138" s="71"/>
      <c r="H138" s="71"/>
    </row>
    <row r="139" spans="1:15" x14ac:dyDescent="0.35">
      <c r="A139" s="101" t="s">
        <v>176</v>
      </c>
      <c r="B139" s="102">
        <f>B63+B69+B74+B96+B109+B116+B125+B129+B137</f>
        <v>324.96100000000007</v>
      </c>
      <c r="C139" s="71"/>
      <c r="D139" s="102">
        <f>D63+D69+D74+D96+D109+D116+D125+D129+D137</f>
        <v>20</v>
      </c>
      <c r="E139" s="102">
        <f>E63+E69+E74+E96+E109+E116+E125+E129+E137</f>
        <v>2734.373</v>
      </c>
      <c r="F139" s="102">
        <f>F63+F69+F74+F96+F109+F116+F125+F129+F137</f>
        <v>7.55</v>
      </c>
      <c r="G139" s="102">
        <f>G63+G69+G74+G96+G109+G116+G125+G129+G137</f>
        <v>3086.884</v>
      </c>
      <c r="H139" s="71"/>
      <c r="I139" s="102">
        <f>I63+I69+I74+I96+I109+I116+I125+I129+I137</f>
        <v>4513.677999999999</v>
      </c>
      <c r="J139" s="102">
        <f>J63+J69+J74+J96+J109+J116+J125+J129+J137</f>
        <v>2837.904</v>
      </c>
      <c r="K139" s="102">
        <f>K63+K69+K74+K96+K109+K116+K125+K129+K137</f>
        <v>7351.5820000000003</v>
      </c>
      <c r="L139" s="67"/>
      <c r="M139" s="102">
        <f>M63+M69+M74+M96+M109+M116+M125+M129+M137</f>
        <v>1869.48</v>
      </c>
    </row>
    <row r="140" spans="1:15" x14ac:dyDescent="0.35">
      <c r="B140" s="29">
        <f>B139-B141</f>
        <v>11.061000000000035</v>
      </c>
      <c r="C140" s="71"/>
      <c r="G140" s="29">
        <f>G139-G141</f>
        <v>97.670000000000073</v>
      </c>
      <c r="H140" s="71"/>
      <c r="I140" s="29">
        <f>I141-I139</f>
        <v>1399.0079999999998</v>
      </c>
      <c r="K140" s="29">
        <f>K141-K139</f>
        <v>1470.6129999999994</v>
      </c>
      <c r="M140" s="29">
        <f>M139-M141</f>
        <v>173.56999999999994</v>
      </c>
    </row>
    <row r="141" spans="1:15" x14ac:dyDescent="0.35">
      <c r="A141" s="65" t="s">
        <v>177</v>
      </c>
      <c r="B141" s="66">
        <f>B63</f>
        <v>313.90000000000003</v>
      </c>
      <c r="C141" s="71"/>
      <c r="D141" s="66">
        <f>D63</f>
        <v>20</v>
      </c>
      <c r="E141" s="66">
        <f>E63</f>
        <v>2647.7640000000001</v>
      </c>
      <c r="F141" s="66">
        <f>F63</f>
        <v>7.55</v>
      </c>
      <c r="G141" s="66">
        <f>G63</f>
        <v>2989.2139999999999</v>
      </c>
      <c r="H141" s="71"/>
      <c r="I141" s="66">
        <f>I63</f>
        <v>5912.6859999999988</v>
      </c>
      <c r="J141" s="66">
        <f>J63</f>
        <v>2909.509</v>
      </c>
      <c r="K141" s="66">
        <f>K63</f>
        <v>8822.1949999999997</v>
      </c>
      <c r="L141" s="67"/>
      <c r="M141" s="66">
        <f>M63</f>
        <v>1695.91</v>
      </c>
      <c r="N141" s="103"/>
      <c r="O141" s="104"/>
    </row>
    <row r="143" spans="1:15" ht="13" x14ac:dyDescent="0.3">
      <c r="A143" s="32" t="s">
        <v>178</v>
      </c>
      <c r="B143" s="29">
        <f>B139-B141</f>
        <v>11.061000000000035</v>
      </c>
      <c r="C143" s="29"/>
      <c r="D143" s="29">
        <f>D139-D141</f>
        <v>0</v>
      </c>
      <c r="E143" s="29">
        <f>E139-E141</f>
        <v>86.608999999999924</v>
      </c>
      <c r="F143" s="29">
        <f>F139-F141</f>
        <v>0</v>
      </c>
      <c r="G143" s="29">
        <f>G139-G141</f>
        <v>97.670000000000073</v>
      </c>
      <c r="H143" s="29"/>
      <c r="I143" s="29">
        <f>I139-I141</f>
        <v>-1399.0079999999998</v>
      </c>
      <c r="J143" s="29">
        <f>J139-J141</f>
        <v>-71.605000000000018</v>
      </c>
      <c r="K143" s="29">
        <f>K139-K141</f>
        <v>-1470.6129999999994</v>
      </c>
      <c r="L143" s="29"/>
      <c r="M143" s="29">
        <f>M139-M141</f>
        <v>173.56999999999994</v>
      </c>
    </row>
    <row r="144" spans="1:15" x14ac:dyDescent="0.35">
      <c r="A144" s="32" t="s">
        <v>179</v>
      </c>
      <c r="B144" s="29">
        <f>B69+B74+B96+B109+B116+B125</f>
        <v>-0.92300000000000004</v>
      </c>
      <c r="D144" s="29">
        <f>D69+D74+D96+D109+D116+D125</f>
        <v>0</v>
      </c>
      <c r="E144" s="29">
        <f>E69+E74+E96+E109+E116+E125</f>
        <v>-31.614000000000004</v>
      </c>
      <c r="F144" s="29">
        <f>F69+F74+F96+F109+F116+F125</f>
        <v>0</v>
      </c>
      <c r="G144" s="29">
        <f>G69+G74+G96+G109+G116+G125</f>
        <v>-32.537000000000006</v>
      </c>
      <c r="I144" s="29">
        <f>I69+I74+I96+I109+I116+I125</f>
        <v>-1399.008</v>
      </c>
      <c r="J144" s="29">
        <f>J69+J74+J96+J109+J116+J125</f>
        <v>-71.605000000000004</v>
      </c>
      <c r="K144" s="29">
        <f>K69+K74+K96+K109+K116+K125</f>
        <v>-1470.6130000000001</v>
      </c>
      <c r="M144" s="29">
        <f>M69+M74+M96+M109+M116+M125</f>
        <v>173.56999999999996</v>
      </c>
    </row>
    <row r="146" spans="1:13" x14ac:dyDescent="0.35">
      <c r="I146" s="105">
        <f>I139/K139</f>
        <v>0.61397369981046235</v>
      </c>
      <c r="J146" s="105">
        <f>J139/K139</f>
        <v>0.38602630018953743</v>
      </c>
    </row>
    <row r="147" spans="1:13" hidden="1" x14ac:dyDescent="0.35">
      <c r="A147" s="106" t="s">
        <v>180</v>
      </c>
      <c r="B147" s="107"/>
      <c r="C147" s="108"/>
      <c r="D147" s="107"/>
      <c r="E147" s="107"/>
      <c r="F147" s="107"/>
      <c r="G147" s="107"/>
      <c r="H147" s="108"/>
      <c r="I147" s="107"/>
      <c r="J147" s="107"/>
      <c r="K147" s="107"/>
      <c r="L147" s="107"/>
      <c r="M147" s="109"/>
    </row>
    <row r="148" spans="1:13" hidden="1" x14ac:dyDescent="0.35">
      <c r="A148" s="110" t="s">
        <v>181</v>
      </c>
      <c r="B148" s="111">
        <v>313.90800000000007</v>
      </c>
      <c r="C148" s="112"/>
      <c r="D148" s="111">
        <v>20</v>
      </c>
      <c r="E148" s="111">
        <v>2935.3220000000001</v>
      </c>
      <c r="F148" s="111">
        <v>7.55</v>
      </c>
      <c r="G148" s="111">
        <v>3304.4290000000001</v>
      </c>
      <c r="H148" s="112"/>
      <c r="I148" s="111">
        <v>5603.445999999999</v>
      </c>
      <c r="J148" s="111">
        <v>2843.5059999999999</v>
      </c>
      <c r="K148" s="111">
        <v>8513.5290000000005</v>
      </c>
      <c r="L148" s="113"/>
      <c r="M148" s="114">
        <v>15207.643</v>
      </c>
    </row>
    <row r="149" spans="1:13" hidden="1" x14ac:dyDescent="0.35">
      <c r="A149" s="115" t="s">
        <v>15</v>
      </c>
      <c r="B149" s="31">
        <f>SUM(B67:B68)</f>
        <v>0</v>
      </c>
      <c r="D149" s="31"/>
      <c r="E149" s="31">
        <f>SUM(E67)</f>
        <v>24.9</v>
      </c>
      <c r="F149" s="31"/>
      <c r="G149" s="31">
        <f>SUM(B149:F149)</f>
        <v>24.9</v>
      </c>
      <c r="I149" s="31"/>
      <c r="J149" s="31"/>
      <c r="K149" s="31">
        <f>SUM(I149:J149)</f>
        <v>0</v>
      </c>
      <c r="M149" s="116"/>
    </row>
    <row r="150" spans="1:13" hidden="1" x14ac:dyDescent="0.35">
      <c r="A150" s="115" t="s">
        <v>182</v>
      </c>
      <c r="B150" s="31"/>
      <c r="D150" s="31"/>
      <c r="E150" s="31"/>
      <c r="F150" s="31"/>
      <c r="G150" s="31">
        <f>SUM(B150:F150)</f>
        <v>0</v>
      </c>
      <c r="I150" s="31"/>
      <c r="J150" s="31"/>
      <c r="K150" s="31">
        <f>SUM(I150:J150)</f>
        <v>0</v>
      </c>
      <c r="M150" s="116"/>
    </row>
    <row r="151" spans="1:13" hidden="1" x14ac:dyDescent="0.35">
      <c r="A151" s="115" t="s">
        <v>155</v>
      </c>
      <c r="B151" s="31"/>
      <c r="D151" s="31"/>
      <c r="E151" s="31">
        <f>SUM(E108:E108)</f>
        <v>0</v>
      </c>
      <c r="F151" s="31"/>
      <c r="G151" s="31">
        <f>SUM(B151:F151)</f>
        <v>0</v>
      </c>
      <c r="I151" s="31">
        <f>SUM(I108:I108)</f>
        <v>0</v>
      </c>
      <c r="J151" s="31">
        <f>SUM(J108:J108)</f>
        <v>0</v>
      </c>
      <c r="K151" s="31">
        <f>SUM(I151:J151)</f>
        <v>0</v>
      </c>
      <c r="M151" s="116"/>
    </row>
    <row r="152" spans="1:13" hidden="1" x14ac:dyDescent="0.35">
      <c r="A152" s="115" t="s">
        <v>19</v>
      </c>
      <c r="B152" s="31"/>
      <c r="D152" s="31"/>
      <c r="E152" s="31" t="e">
        <f>SUM(E125)-#REF!</f>
        <v>#REF!</v>
      </c>
      <c r="F152" s="31"/>
      <c r="G152" s="31" t="e">
        <f>SUM(B152:F152)</f>
        <v>#REF!</v>
      </c>
      <c r="I152" s="31">
        <f>SUM(I118:I124)</f>
        <v>-888</v>
      </c>
      <c r="J152" s="31">
        <f>SUM(J118:J124)</f>
        <v>-71.605000000000004</v>
      </c>
      <c r="K152" s="31">
        <f>SUM(I152:J152)</f>
        <v>-959.60500000000002</v>
      </c>
      <c r="M152" s="116"/>
    </row>
    <row r="153" spans="1:13" ht="13" hidden="1" x14ac:dyDescent="0.3">
      <c r="A153" s="117"/>
      <c r="B153" s="118">
        <f>SUM(B148:B152)</f>
        <v>313.90800000000007</v>
      </c>
      <c r="C153" s="118"/>
      <c r="D153" s="118">
        <f>SUM(D148:D152)</f>
        <v>20</v>
      </c>
      <c r="E153" s="118" t="e">
        <f>SUM(E148:E152)</f>
        <v>#REF!</v>
      </c>
      <c r="F153" s="118">
        <f>SUM(F148:F152)</f>
        <v>7.55</v>
      </c>
      <c r="G153" s="118" t="e">
        <f>SUM(B153:F153)</f>
        <v>#REF!</v>
      </c>
      <c r="H153" s="118"/>
      <c r="I153" s="118">
        <f>SUM(I148:I152)</f>
        <v>4715.445999999999</v>
      </c>
      <c r="J153" s="118">
        <f>SUM(J148:J152)</f>
        <v>2771.9009999999998</v>
      </c>
      <c r="K153" s="118">
        <f>SUM(I153:J153)</f>
        <v>7487.3469999999988</v>
      </c>
      <c r="L153" s="118"/>
      <c r="M153" s="119">
        <f>SUM(M148:M152)</f>
        <v>15207.643</v>
      </c>
    </row>
    <row r="154" spans="1:13" hidden="1" x14ac:dyDescent="0.35">
      <c r="A154" s="115"/>
      <c r="B154" s="31"/>
      <c r="D154" s="31"/>
      <c r="E154" s="31"/>
      <c r="F154" s="31"/>
      <c r="G154" s="31"/>
      <c r="I154" s="31"/>
      <c r="J154" s="31"/>
      <c r="K154" s="31"/>
      <c r="M154" s="116"/>
    </row>
    <row r="155" spans="1:13" hidden="1" x14ac:dyDescent="0.35">
      <c r="A155" s="120" t="s">
        <v>176</v>
      </c>
      <c r="B155" s="102">
        <f>B139</f>
        <v>324.96100000000007</v>
      </c>
      <c r="C155" s="71">
        <f t="shared" ref="C155:M155" si="21">C139</f>
        <v>0</v>
      </c>
      <c r="D155" s="102">
        <f t="shared" si="21"/>
        <v>20</v>
      </c>
      <c r="E155" s="102">
        <f t="shared" si="21"/>
        <v>2734.373</v>
      </c>
      <c r="F155" s="102">
        <f t="shared" si="21"/>
        <v>7.55</v>
      </c>
      <c r="G155" s="102">
        <f t="shared" si="21"/>
        <v>3086.884</v>
      </c>
      <c r="H155" s="71">
        <f t="shared" si="21"/>
        <v>0</v>
      </c>
      <c r="I155" s="102">
        <f t="shared" si="21"/>
        <v>4513.677999999999</v>
      </c>
      <c r="J155" s="102">
        <f t="shared" si="21"/>
        <v>2837.904</v>
      </c>
      <c r="K155" s="102">
        <f t="shared" si="21"/>
        <v>7351.5820000000003</v>
      </c>
      <c r="L155" s="67">
        <f t="shared" si="21"/>
        <v>0</v>
      </c>
      <c r="M155" s="121">
        <f t="shared" si="21"/>
        <v>1869.48</v>
      </c>
    </row>
    <row r="156" spans="1:13" ht="13" hidden="1" x14ac:dyDescent="0.3">
      <c r="A156" s="122"/>
      <c r="B156" s="123">
        <f>B153-B155</f>
        <v>-11.052999999999997</v>
      </c>
      <c r="C156" s="123"/>
      <c r="D156" s="123">
        <f>D153-D155</f>
        <v>0</v>
      </c>
      <c r="E156" s="123" t="e">
        <f>E153-E155</f>
        <v>#REF!</v>
      </c>
      <c r="F156" s="123">
        <f>F153-F155</f>
        <v>0</v>
      </c>
      <c r="G156" s="123" t="e">
        <f>G153-G155</f>
        <v>#REF!</v>
      </c>
      <c r="H156" s="123"/>
      <c r="I156" s="123">
        <f>I153-I155</f>
        <v>201.76800000000003</v>
      </c>
      <c r="J156" s="123">
        <f>J153-J155</f>
        <v>-66.003000000000156</v>
      </c>
      <c r="K156" s="123">
        <f>K153-K155</f>
        <v>135.76499999999851</v>
      </c>
      <c r="L156" s="123"/>
      <c r="M156" s="124">
        <f>M153-M155</f>
        <v>13338.163</v>
      </c>
    </row>
    <row r="158" spans="1:13" x14ac:dyDescent="0.35">
      <c r="I158" s="29">
        <v>-215</v>
      </c>
    </row>
  </sheetData>
  <mergeCells count="2">
    <mergeCell ref="B2:G2"/>
    <mergeCell ref="I2:K2"/>
  </mergeCells>
  <pageMargins left="0.70866141732283472" right="0.70866141732283472" top="0.74803149606299213" bottom="0.74803149606299213" header="0.31496062992125984" footer="0.31496062992125984"/>
  <pageSetup paperSize="9" scale="55" orientation="landscape" horizontalDpi="300" verticalDpi="300"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C17DFCFD429C46856B7B988CC63D9D" ma:contentTypeVersion="6" ma:contentTypeDescription="Create a new document." ma:contentTypeScope="" ma:versionID="c9f3527894a5b268d2664036ba2c34a6">
  <xsd:schema xmlns:xsd="http://www.w3.org/2001/XMLSchema" xmlns:xs="http://www.w3.org/2001/XMLSchema" xmlns:p="http://schemas.microsoft.com/office/2006/metadata/properties" xmlns:ns2="9093e521-16e6-4632-bd2c-521f3934b7ac" xmlns:ns3="050df288-9c24-4c32-a62c-7fb2c3783a5c" targetNamespace="http://schemas.microsoft.com/office/2006/metadata/properties" ma:root="true" ma:fieldsID="7b45a73375eee3c353bfe796514158d0" ns2:_="" ns3:_="">
    <xsd:import namespace="9093e521-16e6-4632-bd2c-521f3934b7ac"/>
    <xsd:import namespace="050df288-9c24-4c32-a62c-7fb2c3783a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93e521-16e6-4632-bd2c-521f3934b7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0df288-9c24-4c32-a62c-7fb2c3783a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50df288-9c24-4c32-a62c-7fb2c3783a5c">
      <UserInfo>
        <DisplayName>Eric Cheung</DisplayName>
        <AccountId>20</AccountId>
        <AccountType/>
      </UserInfo>
      <UserInfo>
        <DisplayName>Mark Holder</DisplayName>
        <AccountId>28</AccountId>
        <AccountType/>
      </UserInfo>
      <UserInfo>
        <DisplayName>Davika Grimley</DisplayName>
        <AccountId>18</AccountId>
        <AccountType/>
      </UserInfo>
      <UserInfo>
        <DisplayName>Dawn Richardson</DisplayName>
        <AccountId>12</AccountId>
        <AccountType/>
      </UserInfo>
    </SharedWithUsers>
  </documentManagement>
</p:properties>
</file>

<file path=customXml/itemProps1.xml><?xml version="1.0" encoding="utf-8"?>
<ds:datastoreItem xmlns:ds="http://schemas.openxmlformats.org/officeDocument/2006/customXml" ds:itemID="{BD1B1A58-AA1E-499E-812F-C4BC9B97EF36}">
  <ds:schemaRefs>
    <ds:schemaRef ds:uri="http://schemas.microsoft.com/sharepoint/v3/contenttype/forms"/>
  </ds:schemaRefs>
</ds:datastoreItem>
</file>

<file path=customXml/itemProps2.xml><?xml version="1.0" encoding="utf-8"?>
<ds:datastoreItem xmlns:ds="http://schemas.openxmlformats.org/officeDocument/2006/customXml" ds:itemID="{5AD0F82C-6BC7-434D-B1B6-26D7F5ACB2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93e521-16e6-4632-bd2c-521f3934b7ac"/>
    <ds:schemaRef ds:uri="050df288-9c24-4c32-a62c-7fb2c3783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9FABDB-62DD-414D-9B51-A6F9DEC741F7}">
  <ds:schemaRefs>
    <ds:schemaRef ds:uri="http://purl.org/dc/elements/1.1/"/>
    <ds:schemaRef ds:uri="http://schemas.microsoft.com/office/2006/metadata/properties"/>
    <ds:schemaRef ds:uri="050df288-9c24-4c32-a62c-7fb2c3783a5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093e521-16e6-4632-bd2c-521f3934b7a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Table B  </vt:lpstr>
      <vt:lpstr>Mains Control Totals</vt:lpstr>
      <vt:lpstr>Table B Supps </vt:lpstr>
      <vt:lpstr>Supps Control Totals</vt:lpstr>
      <vt:lpstr>'Table B  '!Print_Area</vt:lpstr>
      <vt:lpstr>'Table B Supps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Milne</dc:creator>
  <cp:keywords/>
  <dc:description/>
  <cp:lastModifiedBy>Dawn Richardson</cp:lastModifiedBy>
  <cp:revision/>
  <dcterms:created xsi:type="dcterms:W3CDTF">2019-01-22T10:50:45Z</dcterms:created>
  <dcterms:modified xsi:type="dcterms:W3CDTF">2022-05-12T07:34:49Z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0x010100FCC17DFCFD429C46856B7B988CC63D9D</vt:lpwstr>
  </property>
  <property fmtid="{D5CDD505-2E9C-101B-9397-08002B2CF9AE}" pid="3" name="AuthorIds_UIVersion_10240">
    <vt:lpwstr>20</vt:lpwstr>
  </property>
  <property fmtid="{D5CDD505-2E9C-101B-9397-08002B2CF9AE}" pid="4" name="AuthorIds_UIVersion_16896">
    <vt:lpwstr>20</vt:lpwstr>
  </property>
  <property fmtid="{D5CDD505-2E9C-101B-9397-08002B2CF9AE}" pid="5" name="AuthorIds_UIVersion_18944">
    <vt:lpwstr>20</vt:lpwstr>
  </property>
  <property fmtid="{D5CDD505-2E9C-101B-9397-08002B2CF9AE}" pid="6" name="MSIP_Label_23229d43-0a80-4268-a5b4-8f98f49eff7f_Enabled">
    <vt:lpwstr>true</vt:lpwstr>
  </property>
  <property fmtid="{D5CDD505-2E9C-101B-9397-08002B2CF9AE}" pid="7" name="MSIP_Label_23229d43-0a80-4268-a5b4-8f98f49eff7f_SetDate">
    <vt:lpwstr>2022-04-28T13:34:12Z</vt:lpwstr>
  </property>
  <property fmtid="{D5CDD505-2E9C-101B-9397-08002B2CF9AE}" pid="8" name="MSIP_Label_23229d43-0a80-4268-a5b4-8f98f49eff7f_Method">
    <vt:lpwstr>Privileged</vt:lpwstr>
  </property>
  <property fmtid="{D5CDD505-2E9C-101B-9397-08002B2CF9AE}" pid="9" name="MSIP_Label_23229d43-0a80-4268-a5b4-8f98f49eff7f_Name">
    <vt:lpwstr>Official</vt:lpwstr>
  </property>
  <property fmtid="{D5CDD505-2E9C-101B-9397-08002B2CF9AE}" pid="10" name="MSIP_Label_23229d43-0a80-4268-a5b4-8f98f49eff7f_SiteId">
    <vt:lpwstr>bf346810-9c7d-43de-a872-24a2ef3995a8</vt:lpwstr>
  </property>
  <property fmtid="{D5CDD505-2E9C-101B-9397-08002B2CF9AE}" pid="11" name="MSIP_Label_23229d43-0a80-4268-a5b4-8f98f49eff7f_ActionId">
    <vt:lpwstr>690c51b5-5aa4-47d7-99de-3a36436f1ae7</vt:lpwstr>
  </property>
  <property fmtid="{D5CDD505-2E9C-101B-9397-08002B2CF9AE}" pid="12" name="MSIP_Label_23229d43-0a80-4268-a5b4-8f98f49eff7f_ContentBits">
    <vt:lpwstr>0</vt:lpwstr>
  </property>
</Properties>
</file>