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puk.sharepoint.com/sites/hcc-Transport/Papers/2019-21/"/>
    </mc:Choice>
  </mc:AlternateContent>
  <xr:revisionPtr revIDLastSave="0" documentId="8_{90423B52-0E1C-48A7-8713-B0E628803B99}" xr6:coauthVersionLast="44" xr6:coauthVersionMax="44" xr10:uidLastSave="{00000000-0000-0000-0000-000000000000}"/>
  <bookViews>
    <workbookView xWindow="1520" yWindow="1520" windowWidth="14400" windowHeight="7360" firstSheet="1" activeTab="1" xr2:uid="{A2692B38-8E90-41CD-B05F-2D2189165C3E}"/>
  </bookViews>
  <sheets>
    <sheet name="Table A (i)" sheetId="1" r:id="rId1"/>
    <sheet name="Table A (ii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9" i="2" l="1"/>
  <c r="L39" i="2"/>
  <c r="G39" i="2"/>
  <c r="F39" i="2"/>
  <c r="H38" i="2"/>
  <c r="H37" i="2"/>
  <c r="H36" i="2"/>
  <c r="N34" i="2"/>
  <c r="H34" i="2"/>
  <c r="H32" i="2"/>
  <c r="N30" i="2"/>
  <c r="O30" i="2" s="1"/>
  <c r="H28" i="2"/>
  <c r="M26" i="2"/>
  <c r="L26" i="2"/>
  <c r="G26" i="2"/>
  <c r="H25" i="2"/>
  <c r="H24" i="2"/>
  <c r="F23" i="2"/>
  <c r="H21" i="2"/>
  <c r="N19" i="2"/>
  <c r="H19" i="2"/>
  <c r="G17" i="2"/>
  <c r="F17" i="2"/>
  <c r="H16" i="2"/>
  <c r="H15" i="2"/>
  <c r="H14" i="2"/>
  <c r="H17" i="2" s="1"/>
  <c r="M12" i="2"/>
  <c r="L12" i="2"/>
  <c r="N12" i="2" s="1"/>
  <c r="G12" i="2"/>
  <c r="F12" i="2"/>
  <c r="H11" i="2"/>
  <c r="H10" i="2"/>
  <c r="N8" i="2"/>
  <c r="O8" i="2" s="1"/>
  <c r="H8" i="2"/>
  <c r="I8" i="2" s="1"/>
  <c r="N6" i="2"/>
  <c r="O6" i="2" s="1"/>
  <c r="H6" i="2"/>
  <c r="I6" i="2" s="1"/>
  <c r="M159" i="1"/>
  <c r="L159" i="1"/>
  <c r="G159" i="1"/>
  <c r="F159" i="1"/>
  <c r="N155" i="1"/>
  <c r="N159" i="1" s="1"/>
  <c r="N153" i="1"/>
  <c r="O153" i="1" s="1"/>
  <c r="H153" i="1"/>
  <c r="N151" i="1"/>
  <c r="H151" i="1"/>
  <c r="I151" i="1" s="1"/>
  <c r="N149" i="1"/>
  <c r="O149" i="1" s="1"/>
  <c r="H149" i="1"/>
  <c r="I149" i="1" s="1"/>
  <c r="N145" i="1"/>
  <c r="O145" i="1" s="1"/>
  <c r="H145" i="1"/>
  <c r="M143" i="1"/>
  <c r="L143" i="1"/>
  <c r="G143" i="1"/>
  <c r="F143" i="1"/>
  <c r="H143" i="1" s="1"/>
  <c r="H141" i="1"/>
  <c r="H140" i="1"/>
  <c r="N139" i="1"/>
  <c r="H139" i="1"/>
  <c r="N138" i="1"/>
  <c r="O138" i="1" s="1"/>
  <c r="H138" i="1"/>
  <c r="N137" i="1"/>
  <c r="H137" i="1"/>
  <c r="N136" i="1"/>
  <c r="H136" i="1"/>
  <c r="H135" i="1"/>
  <c r="H134" i="1"/>
  <c r="M133" i="1"/>
  <c r="L133" i="1"/>
  <c r="N133" i="1" s="1"/>
  <c r="G133" i="1"/>
  <c r="H131" i="1"/>
  <c r="I131" i="1" s="1"/>
  <c r="N130" i="1"/>
  <c r="H130" i="1"/>
  <c r="I130" i="1" s="1"/>
  <c r="N129" i="1"/>
  <c r="H129" i="1"/>
  <c r="I129" i="1" s="1"/>
  <c r="N128" i="1"/>
  <c r="F128" i="1"/>
  <c r="M126" i="1"/>
  <c r="L126" i="1"/>
  <c r="H124" i="1"/>
  <c r="N123" i="1"/>
  <c r="G123" i="1"/>
  <c r="N122" i="1"/>
  <c r="H122" i="1"/>
  <c r="N121" i="1"/>
  <c r="O121" i="1" s="1"/>
  <c r="F121" i="1"/>
  <c r="H121" i="1" s="1"/>
  <c r="N120" i="1"/>
  <c r="H120" i="1"/>
  <c r="H119" i="1"/>
  <c r="N118" i="1"/>
  <c r="H118" i="1"/>
  <c r="I118" i="1" s="1"/>
  <c r="F117" i="1"/>
  <c r="H116" i="1"/>
  <c r="M114" i="1"/>
  <c r="L114" i="1"/>
  <c r="G114" i="1"/>
  <c r="F114" i="1"/>
  <c r="N112" i="1"/>
  <c r="H112" i="1"/>
  <c r="I112" i="1" s="1"/>
  <c r="N111" i="1"/>
  <c r="H111" i="1"/>
  <c r="I111" i="1" s="1"/>
  <c r="N110" i="1"/>
  <c r="H110" i="1"/>
  <c r="I110" i="1" s="1"/>
  <c r="N109" i="1"/>
  <c r="H109" i="1"/>
  <c r="I109" i="1" s="1"/>
  <c r="N108" i="1"/>
  <c r="H108" i="1"/>
  <c r="I108" i="1" s="1"/>
  <c r="N107" i="1"/>
  <c r="H107" i="1"/>
  <c r="N106" i="1"/>
  <c r="H106" i="1"/>
  <c r="N105" i="1"/>
  <c r="H105" i="1"/>
  <c r="I105" i="1" s="1"/>
  <c r="N104" i="1"/>
  <c r="H104" i="1"/>
  <c r="I104" i="1" s="1"/>
  <c r="N103" i="1"/>
  <c r="N114" i="1" s="1"/>
  <c r="O114" i="1" s="1"/>
  <c r="H103" i="1"/>
  <c r="M101" i="1"/>
  <c r="L101" i="1"/>
  <c r="N99" i="1"/>
  <c r="H99" i="1"/>
  <c r="N98" i="1"/>
  <c r="H98" i="1"/>
  <c r="I98" i="1" s="1"/>
  <c r="N97" i="1"/>
  <c r="H97" i="1"/>
  <c r="N96" i="1"/>
  <c r="G96" i="1"/>
  <c r="H96" i="1" s="1"/>
  <c r="N95" i="1"/>
  <c r="H95" i="1"/>
  <c r="N94" i="1"/>
  <c r="H94" i="1"/>
  <c r="N93" i="1"/>
  <c r="H93" i="1"/>
  <c r="N92" i="1"/>
  <c r="G92" i="1"/>
  <c r="G101" i="1" s="1"/>
  <c r="F92" i="1"/>
  <c r="N90" i="1"/>
  <c r="O90" i="1" s="1"/>
  <c r="G90" i="1"/>
  <c r="H90" i="1" s="1"/>
  <c r="M88" i="1"/>
  <c r="L88" i="1"/>
  <c r="N88" i="1" s="1"/>
  <c r="O88" i="1" s="1"/>
  <c r="G88" i="1"/>
  <c r="N86" i="1"/>
  <c r="H86" i="1"/>
  <c r="I86" i="1" s="1"/>
  <c r="N85" i="1"/>
  <c r="H85" i="1"/>
  <c r="N84" i="1"/>
  <c r="O84" i="1" s="1"/>
  <c r="H84" i="1"/>
  <c r="N83" i="1"/>
  <c r="H83" i="1"/>
  <c r="N82" i="1"/>
  <c r="H82" i="1"/>
  <c r="N81" i="1"/>
  <c r="H81" i="1"/>
  <c r="N80" i="1"/>
  <c r="H80" i="1"/>
  <c r="N79" i="1"/>
  <c r="H79" i="1"/>
  <c r="N78" i="1"/>
  <c r="H78" i="1"/>
  <c r="N77" i="1"/>
  <c r="O77" i="1" s="1"/>
  <c r="H77" i="1"/>
  <c r="I77" i="1" s="1"/>
  <c r="N76" i="1"/>
  <c r="H76" i="1"/>
  <c r="N75" i="1"/>
  <c r="H75" i="1"/>
  <c r="I75" i="1" s="1"/>
  <c r="H74" i="1"/>
  <c r="I74" i="1" s="1"/>
  <c r="N73" i="1"/>
  <c r="H73" i="1"/>
  <c r="I73" i="1" s="1"/>
  <c r="N72" i="1"/>
  <c r="O72" i="1" s="1"/>
  <c r="F72" i="1"/>
  <c r="N71" i="1"/>
  <c r="H71" i="1"/>
  <c r="N69" i="1"/>
  <c r="O69" i="1" s="1"/>
  <c r="H69" i="1"/>
  <c r="N67" i="1"/>
  <c r="H67" i="1"/>
  <c r="M65" i="1"/>
  <c r="L65" i="1"/>
  <c r="N65" i="1" s="1"/>
  <c r="G65" i="1"/>
  <c r="F65" i="1"/>
  <c r="H65" i="1" s="1"/>
  <c r="I65" i="1" s="1"/>
  <c r="N63" i="1"/>
  <c r="H63" i="1"/>
  <c r="N62" i="1"/>
  <c r="H62" i="1"/>
  <c r="N61" i="1"/>
  <c r="H61" i="1"/>
  <c r="M59" i="1"/>
  <c r="L59" i="1"/>
  <c r="N59" i="1" s="1"/>
  <c r="O59" i="1" s="1"/>
  <c r="G59" i="1"/>
  <c r="F59" i="1"/>
  <c r="H59" i="1" s="1"/>
  <c r="I59" i="1" s="1"/>
  <c r="N58" i="1"/>
  <c r="H58" i="1"/>
  <c r="N57" i="1"/>
  <c r="H57" i="1"/>
  <c r="N56" i="1"/>
  <c r="H56" i="1"/>
  <c r="N55" i="1"/>
  <c r="H55" i="1"/>
  <c r="N54" i="1"/>
  <c r="H54" i="1"/>
  <c r="N53" i="1"/>
  <c r="H53" i="1"/>
  <c r="I53" i="1" s="1"/>
  <c r="M51" i="1"/>
  <c r="L51" i="1"/>
  <c r="N51" i="1" s="1"/>
  <c r="O51" i="1" s="1"/>
  <c r="G51" i="1"/>
  <c r="H50" i="1"/>
  <c r="H49" i="1"/>
  <c r="N48" i="1"/>
  <c r="H48" i="1"/>
  <c r="N47" i="1"/>
  <c r="H47" i="1"/>
  <c r="N46" i="1"/>
  <c r="H46" i="1"/>
  <c r="N45" i="1"/>
  <c r="H45" i="1"/>
  <c r="N44" i="1"/>
  <c r="H44" i="1"/>
  <c r="N43" i="1"/>
  <c r="O43" i="1" s="1"/>
  <c r="F43" i="1"/>
  <c r="N42" i="1"/>
  <c r="H42" i="1"/>
  <c r="N41" i="1"/>
  <c r="H41" i="1"/>
  <c r="N40" i="1"/>
  <c r="O40" i="1" s="1"/>
  <c r="H40" i="1"/>
  <c r="H39" i="1"/>
  <c r="H38" i="1"/>
  <c r="H37" i="1"/>
  <c r="H36" i="1"/>
  <c r="M34" i="1"/>
  <c r="L34" i="1"/>
  <c r="N34" i="1" s="1"/>
  <c r="O34" i="1" s="1"/>
  <c r="G34" i="1"/>
  <c r="F34" i="1"/>
  <c r="N33" i="1"/>
  <c r="H33" i="1"/>
  <c r="I33" i="1" s="1"/>
  <c r="H32" i="1"/>
  <c r="I32" i="1" s="1"/>
  <c r="N31" i="1"/>
  <c r="H31" i="1"/>
  <c r="I31" i="1" s="1"/>
  <c r="H30" i="1"/>
  <c r="I30" i="1" s="1"/>
  <c r="H29" i="1"/>
  <c r="M27" i="1"/>
  <c r="L27" i="1"/>
  <c r="F27" i="1"/>
  <c r="N26" i="1"/>
  <c r="N27" i="1" s="1"/>
  <c r="O27" i="1" s="1"/>
  <c r="H26" i="1"/>
  <c r="G25" i="1"/>
  <c r="H24" i="1"/>
  <c r="I24" i="1" s="1"/>
  <c r="H23" i="1"/>
  <c r="I23" i="1" s="1"/>
  <c r="H22" i="1"/>
  <c r="I22" i="1" s="1"/>
  <c r="H21" i="1"/>
  <c r="M19" i="1"/>
  <c r="L19" i="1"/>
  <c r="G19" i="1"/>
  <c r="F19" i="1"/>
  <c r="N17" i="1"/>
  <c r="H17" i="1"/>
  <c r="N16" i="1"/>
  <c r="H16" i="1"/>
  <c r="N15" i="1"/>
  <c r="H15" i="1"/>
  <c r="N14" i="1"/>
  <c r="H14" i="1"/>
  <c r="N13" i="1"/>
  <c r="H13" i="1"/>
  <c r="N12" i="1"/>
  <c r="N19" i="1" s="1"/>
  <c r="O19" i="1" s="1"/>
  <c r="H12" i="1"/>
  <c r="H19" i="1" s="1"/>
  <c r="I19" i="1" s="1"/>
  <c r="M10" i="1"/>
  <c r="L10" i="1"/>
  <c r="G10" i="1"/>
  <c r="F10" i="1"/>
  <c r="H8" i="1"/>
  <c r="N7" i="1"/>
  <c r="H7" i="1"/>
  <c r="N6" i="1"/>
  <c r="N10" i="1" s="1"/>
  <c r="H6" i="1"/>
  <c r="H10" i="1" s="1"/>
  <c r="I10" i="1" s="1"/>
  <c r="I21" i="1" l="1"/>
  <c r="G27" i="1"/>
  <c r="H25" i="1"/>
  <c r="H34" i="1"/>
  <c r="I34" i="1" s="1"/>
  <c r="I29" i="1"/>
  <c r="F51" i="1"/>
  <c r="H51" i="1" s="1"/>
  <c r="I51" i="1" s="1"/>
  <c r="H43" i="1"/>
  <c r="I43" i="1" s="1"/>
  <c r="F88" i="1"/>
  <c r="H88" i="1" s="1"/>
  <c r="H72" i="1"/>
  <c r="I72" i="1" s="1"/>
  <c r="F101" i="1"/>
  <c r="H92" i="1"/>
  <c r="N101" i="1"/>
  <c r="O101" i="1" s="1"/>
  <c r="O92" i="1"/>
  <c r="H114" i="1"/>
  <c r="I114" i="1" s="1"/>
  <c r="I103" i="1"/>
  <c r="F126" i="1"/>
  <c r="H117" i="1"/>
  <c r="N126" i="1"/>
  <c r="O126" i="1" s="1"/>
  <c r="O118" i="1"/>
  <c r="G126" i="1"/>
  <c r="H123" i="1"/>
  <c r="F133" i="1"/>
  <c r="H133" i="1" s="1"/>
  <c r="I133" i="1" s="1"/>
  <c r="H128" i="1"/>
  <c r="I128" i="1" s="1"/>
  <c r="N143" i="1"/>
  <c r="O143" i="1" s="1"/>
  <c r="O136" i="1"/>
  <c r="H12" i="2"/>
  <c r="I10" i="2"/>
  <c r="F26" i="2"/>
  <c r="H23" i="2"/>
  <c r="H26" i="2" s="1"/>
  <c r="H39" i="2"/>
  <c r="I39" i="2" s="1"/>
  <c r="I88" i="1"/>
  <c r="H126" i="1" l="1"/>
  <c r="I126" i="1" s="1"/>
  <c r="H101" i="1"/>
  <c r="I101" i="1" s="1"/>
  <c r="I92" i="1"/>
  <c r="I25" i="1"/>
  <c r="H27" i="1"/>
  <c r="I27" i="1" s="1"/>
</calcChain>
</file>

<file path=xl/sharedStrings.xml><?xml version="1.0" encoding="utf-8"?>
<sst xmlns="http://schemas.openxmlformats.org/spreadsheetml/2006/main" count="294" uniqueCount="173">
  <si>
    <t>Subheads</t>
  </si>
  <si>
    <t xml:space="preserve">Column </t>
  </si>
  <si>
    <t>Description</t>
  </si>
  <si>
    <t>Programme</t>
  </si>
  <si>
    <t xml:space="preserve">Resource DEL </t>
  </si>
  <si>
    <t>Capital DEL</t>
  </si>
  <si>
    <t>Supplementary Estimate 19/20</t>
  </si>
  <si>
    <t>Main Estimate 19/20</t>
  </si>
  <si>
    <t>Change</t>
  </si>
  <si>
    <t xml:space="preserve">   </t>
  </si>
  <si>
    <t xml:space="preserve"> £ million</t>
  </si>
  <si>
    <t xml:space="preserve"> % </t>
  </si>
  <si>
    <t>see note number</t>
  </si>
  <si>
    <t xml:space="preserve"> A </t>
  </si>
  <si>
    <t>Gross</t>
  </si>
  <si>
    <t xml:space="preserve"> Tolled Crossings </t>
  </si>
  <si>
    <t xml:space="preserve"> Dartford Crossing Tolls </t>
  </si>
  <si>
    <t>Income</t>
  </si>
  <si>
    <t xml:space="preserve"> </t>
  </si>
  <si>
    <t xml:space="preserve">Sub total </t>
  </si>
  <si>
    <t>B</t>
  </si>
  <si>
    <t xml:space="preserve"> Local Authority Transport </t>
  </si>
  <si>
    <t xml:space="preserve"> LA Major Schemes </t>
  </si>
  <si>
    <t xml:space="preserve"> LA Road Maintenance </t>
  </si>
  <si>
    <t xml:space="preserve"> LA PFI Schemes </t>
  </si>
  <si>
    <t xml:space="preserve"> Integrated Transport Block Grant </t>
  </si>
  <si>
    <t xml:space="preserve"> Northern Transport Strategy</t>
  </si>
  <si>
    <t xml:space="preserve"> Other LA Schemes </t>
  </si>
  <si>
    <t>Sub total</t>
  </si>
  <si>
    <t>C</t>
  </si>
  <si>
    <t xml:space="preserve"> Highways England ALB (net)</t>
  </si>
  <si>
    <t xml:space="preserve"> HE administration </t>
  </si>
  <si>
    <t xml:space="preserve"> Making better use of the network </t>
  </si>
  <si>
    <t xml:space="preserve"> Maintenance </t>
  </si>
  <si>
    <t xml:space="preserve"> Traffic Officer Services </t>
  </si>
  <si>
    <t xml:space="preserve"> Associated costs of investment </t>
  </si>
  <si>
    <t xml:space="preserve"> Capital programme </t>
  </si>
  <si>
    <t>D</t>
  </si>
  <si>
    <t xml:space="preserve"> Funding of Other ALBs (net) </t>
  </si>
  <si>
    <t>Transport Focus</t>
  </si>
  <si>
    <t xml:space="preserve"> Air Travel Trust Fund </t>
  </si>
  <si>
    <t xml:space="preserve"> British Transport Police </t>
  </si>
  <si>
    <t>Operator of Last Resorts</t>
  </si>
  <si>
    <t>E</t>
  </si>
  <si>
    <t>Other Railways</t>
  </si>
  <si>
    <t xml:space="preserve"> British Rail Board Residuary </t>
  </si>
  <si>
    <t xml:space="preserve"> Channel Tunnel Rail Link Eurotunnel </t>
  </si>
  <si>
    <t xml:space="preserve"> Rail Grants including Nexus </t>
  </si>
  <si>
    <t>Community Rail &amp; Research &amp; Freightliner</t>
  </si>
  <si>
    <t xml:space="preserve"> Rail pensions </t>
  </si>
  <si>
    <t xml:space="preserve"> Rail projects (incl Thameslink &amp; Digital)</t>
  </si>
  <si>
    <t xml:space="preserve">London and Continental Railways </t>
  </si>
  <si>
    <t>Strategy</t>
  </si>
  <si>
    <t xml:space="preserve"> HS1 and Ashford </t>
  </si>
  <si>
    <t xml:space="preserve"> Intercity Express Programme</t>
  </si>
  <si>
    <t>Rail Analysis &amp; Research</t>
  </si>
  <si>
    <t>F</t>
  </si>
  <si>
    <t xml:space="preserve"> Sustainable Travel </t>
  </si>
  <si>
    <t xml:space="preserve"> Cleaner Vehicles &amp; Low Carbon </t>
  </si>
  <si>
    <t xml:space="preserve"> Cycling England </t>
  </si>
  <si>
    <t xml:space="preserve"> Europe</t>
  </si>
  <si>
    <t xml:space="preserve"> Freight grants </t>
  </si>
  <si>
    <t xml:space="preserve"> Smart and integrated ticketing </t>
  </si>
  <si>
    <t xml:space="preserve"> Sustainable Transport </t>
  </si>
  <si>
    <t>G</t>
  </si>
  <si>
    <t xml:space="preserve"> Bus Subsidiaries and Concessionary Fares </t>
  </si>
  <si>
    <t xml:space="preserve"> Bus Service Operator Grant </t>
  </si>
  <si>
    <t xml:space="preserve"> Accessibility </t>
  </si>
  <si>
    <t xml:space="preserve"> Concessionary Fares </t>
  </si>
  <si>
    <t>H</t>
  </si>
  <si>
    <t xml:space="preserve"> GLA Transport grants </t>
  </si>
  <si>
    <t xml:space="preserve"> Transport for London grant </t>
  </si>
  <si>
    <t>I</t>
  </si>
  <si>
    <t>Crossrail</t>
  </si>
  <si>
    <t>J</t>
  </si>
  <si>
    <t xml:space="preserve"> Aviation, Maritime, Security &amp; Safety </t>
  </si>
  <si>
    <t xml:space="preserve"> Air Accident Investigation Branch </t>
  </si>
  <si>
    <t xml:space="preserve"> Aviation </t>
  </si>
  <si>
    <t xml:space="preserve"> Aviation Serv Trans, Security &amp; Royal Travel </t>
  </si>
  <si>
    <t xml:space="preserve"> Dangerous Goods </t>
  </si>
  <si>
    <t xml:space="preserve"> Marine Accident Investigation Branch </t>
  </si>
  <si>
    <t xml:space="preserve"> Maritime (net)</t>
  </si>
  <si>
    <t xml:space="preserve"> Rail Accident Investigation Branch </t>
  </si>
  <si>
    <t xml:space="preserve"> Road Safety Grants </t>
  </si>
  <si>
    <t xml:space="preserve"> Maritime Public Corporation </t>
  </si>
  <si>
    <t xml:space="preserve"> Transport security </t>
  </si>
  <si>
    <t>Transitional Aviation Security</t>
  </si>
  <si>
    <t xml:space="preserve"> National Air Traffic Services Dividend </t>
  </si>
  <si>
    <t>Maritime Trust Ports</t>
  </si>
  <si>
    <t>Air Safety Support International (net)</t>
  </si>
  <si>
    <t>Airport Capacity Costs(net)</t>
  </si>
  <si>
    <t>K</t>
  </si>
  <si>
    <t xml:space="preserve"> Maritime &amp; Coastguard Agency </t>
  </si>
  <si>
    <t>L</t>
  </si>
  <si>
    <t xml:space="preserve"> Motoring Agencies </t>
  </si>
  <si>
    <t xml:space="preserve"> Driver &amp; Vehicle Licensing Agency </t>
  </si>
  <si>
    <t xml:space="preserve"> Compliance &amp; Agency Sponsorship </t>
  </si>
  <si>
    <t xml:space="preserve">Government Car Service </t>
  </si>
  <si>
    <t xml:space="preserve"> Vehicle Certification Agency </t>
  </si>
  <si>
    <t>Driver and Vehicle Standards Agency formerly VOSA</t>
  </si>
  <si>
    <t>Driver and Vehicle Standards Agency formerly DSA</t>
  </si>
  <si>
    <t>M</t>
  </si>
  <si>
    <t xml:space="preserve"> Science, research and support functions </t>
  </si>
  <si>
    <t xml:space="preserve"> Technical &amp; Safety</t>
  </si>
  <si>
    <t xml:space="preserve"> Analysis and  Strategy</t>
  </si>
  <si>
    <t xml:space="preserve"> Road Safety research </t>
  </si>
  <si>
    <t xml:space="preserve"> Rail Research </t>
  </si>
  <si>
    <t xml:space="preserve"> Freight research &amp; statistics </t>
  </si>
  <si>
    <t xml:space="preserve"> Transport statistics - roads </t>
  </si>
  <si>
    <t xml:space="preserve"> Transport analysis and economics research </t>
  </si>
  <si>
    <t xml:space="preserve"> Statistics personal travel </t>
  </si>
  <si>
    <t xml:space="preserve"> Local Research Programme </t>
  </si>
  <si>
    <t xml:space="preserve"> Rail and Land Compliance </t>
  </si>
  <si>
    <t>N</t>
  </si>
  <si>
    <t xml:space="preserve"> Central Administration </t>
  </si>
  <si>
    <t xml:space="preserve"> Road Safety Publicity </t>
  </si>
  <si>
    <t xml:space="preserve"> Central administration </t>
  </si>
  <si>
    <t xml:space="preserve"> Capital Infrastructure Investment (net)</t>
  </si>
  <si>
    <t xml:space="preserve"> Commercial Contracts</t>
  </si>
  <si>
    <t xml:space="preserve"> Human Resources Programme expenditure </t>
  </si>
  <si>
    <t xml:space="preserve"> Shared Services - (incl migration)</t>
  </si>
  <si>
    <t xml:space="preserve"> IT Programme</t>
  </si>
  <si>
    <t>Digital Services</t>
  </si>
  <si>
    <t xml:space="preserve">Finance &amp; Estates </t>
  </si>
  <si>
    <t>O</t>
  </si>
  <si>
    <t xml:space="preserve"> Support for Passenger Rail Services </t>
  </si>
  <si>
    <t>Goods &amp; Services(net)</t>
  </si>
  <si>
    <t xml:space="preserve"> Current grants to Local Government </t>
  </si>
  <si>
    <t xml:space="preserve"> Subsidies to Private Sector </t>
  </si>
  <si>
    <t xml:space="preserve"> Premia  Income </t>
  </si>
  <si>
    <t>P</t>
  </si>
  <si>
    <t>High Speed Rail</t>
  </si>
  <si>
    <t>Transport Development Fund -Rail</t>
  </si>
  <si>
    <t xml:space="preserve"> High Speed 2 Policy, Legislation &amp; Funding</t>
  </si>
  <si>
    <t xml:space="preserve"> High Speed 2 Strategy &amp; Engagement</t>
  </si>
  <si>
    <t xml:space="preserve"> High Speed 2 Project Sponsorship</t>
  </si>
  <si>
    <t xml:space="preserve"> Project Hexagon</t>
  </si>
  <si>
    <t xml:space="preserve"> High Speed 2 Finance &amp; Commercial </t>
  </si>
  <si>
    <t>High Speed Rail East West Rail</t>
  </si>
  <si>
    <t>Q</t>
  </si>
  <si>
    <t>Transport Development Fund</t>
  </si>
  <si>
    <t>(removed in SE</t>
  </si>
  <si>
    <t>National Productivity Investment Fund</t>
  </si>
  <si>
    <t>R</t>
  </si>
  <si>
    <t>High Speed Two Limited</t>
  </si>
  <si>
    <t>S</t>
  </si>
  <si>
    <t>East West Rail Company Limited</t>
  </si>
  <si>
    <t>T</t>
  </si>
  <si>
    <t xml:space="preserve">Network Rail </t>
  </si>
  <si>
    <t>U</t>
  </si>
  <si>
    <t>Funding of Other ALBs Non-Voted</t>
  </si>
  <si>
    <t>Norther Lighthouse Board</t>
  </si>
  <si>
    <t>Trinity Lighthouse Service</t>
  </si>
  <si>
    <t>Commissioners of Irish Lights</t>
  </si>
  <si>
    <t>Resource AME</t>
  </si>
  <si>
    <t>Capital AME</t>
  </si>
  <si>
    <t>Supplementary Estimate  19/20</t>
  </si>
  <si>
    <t>V</t>
  </si>
  <si>
    <t>W</t>
  </si>
  <si>
    <t>Network Rail (net)</t>
  </si>
  <si>
    <t>X</t>
  </si>
  <si>
    <t>Y</t>
  </si>
  <si>
    <t>Z</t>
  </si>
  <si>
    <t xml:space="preserve">GLA's Pension </t>
  </si>
  <si>
    <t>AA</t>
  </si>
  <si>
    <t>AB</t>
  </si>
  <si>
    <t xml:space="preserve">Government Car &amp; Discpatch Agency </t>
  </si>
  <si>
    <t>AC</t>
  </si>
  <si>
    <t>AD</t>
  </si>
  <si>
    <t>AE</t>
  </si>
  <si>
    <t>AF</t>
  </si>
  <si>
    <t>AG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</si>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</sst>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#,##0.0000"/>
    <numFmt numFmtId="167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 applyAlignment="1">
      <alignment vertical="center" wrapText="1"/>
    </xf>
    <xf numFmtId="9" fontId="0" fillId="0" borderId="0" xfId="2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9" fontId="2" fillId="0" borderId="2" xfId="2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164" fontId="3" fillId="0" borderId="13" xfId="3" applyNumberFormat="1" applyFont="1" applyFill="1" applyBorder="1" applyAlignment="1">
      <alignment horizontal="right" vertical="center" wrapText="1"/>
    </xf>
    <xf numFmtId="9" fontId="3" fillId="0" borderId="13" xfId="2" applyFont="1" applyFill="1" applyBorder="1" applyAlignment="1">
      <alignment vertical="center" wrapText="1"/>
    </xf>
    <xf numFmtId="164" fontId="3" fillId="0" borderId="6" xfId="3" applyNumberFormat="1" applyFont="1" applyFill="1" applyBorder="1" applyAlignment="1">
      <alignment horizontal="center" vertical="center" wrapText="1"/>
    </xf>
    <xf numFmtId="164" fontId="3" fillId="2" borderId="9" xfId="3" applyNumberFormat="1" applyFont="1" applyFill="1" applyBorder="1" applyAlignment="1">
      <alignment vertical="center" wrapText="1"/>
    </xf>
    <xf numFmtId="164" fontId="3" fillId="0" borderId="6" xfId="3" applyNumberFormat="1" applyFont="1" applyFill="1" applyBorder="1" applyAlignment="1">
      <alignment horizontal="right" vertical="center" wrapText="1"/>
    </xf>
    <xf numFmtId="9" fontId="3" fillId="0" borderId="6" xfId="2" applyFont="1" applyFill="1" applyBorder="1" applyAlignment="1">
      <alignment vertical="center" wrapText="1"/>
    </xf>
    <xf numFmtId="164" fontId="3" fillId="0" borderId="9" xfId="3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4" fontId="3" fillId="0" borderId="13" xfId="3" applyNumberFormat="1" applyFont="1" applyFill="1" applyBorder="1" applyAlignment="1">
      <alignment horizontal="center" vertical="center" wrapText="1"/>
    </xf>
    <xf numFmtId="164" fontId="3" fillId="0" borderId="14" xfId="3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164" fontId="3" fillId="0" borderId="14" xfId="3" applyNumberFormat="1" applyFont="1" applyFill="1" applyBorder="1" applyAlignment="1">
      <alignment horizontal="right" vertical="center" wrapText="1"/>
    </xf>
    <xf numFmtId="9" fontId="3" fillId="0" borderId="14" xfId="2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9" fontId="0" fillId="2" borderId="5" xfId="2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right" vertical="center" wrapText="1"/>
    </xf>
    <xf numFmtId="3" fontId="3" fillId="0" borderId="9" xfId="3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9" fontId="3" fillId="0" borderId="2" xfId="2" applyFont="1" applyFill="1" applyBorder="1" applyAlignment="1">
      <alignment vertical="center" wrapText="1"/>
    </xf>
    <xf numFmtId="164" fontId="3" fillId="0" borderId="2" xfId="3" applyNumberFormat="1" applyFont="1" applyFill="1" applyBorder="1" applyAlignment="1">
      <alignment horizontal="center" vertical="center" wrapText="1"/>
    </xf>
    <xf numFmtId="164" fontId="3" fillId="2" borderId="11" xfId="3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3" fontId="3" fillId="0" borderId="13" xfId="3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3" fillId="0" borderId="2" xfId="3" applyNumberFormat="1" applyFont="1" applyFill="1" applyBorder="1" applyAlignment="1">
      <alignment horizontal="center" vertical="center" wrapText="1"/>
    </xf>
    <xf numFmtId="9" fontId="2" fillId="0" borderId="16" xfId="2" applyFont="1" applyFill="1" applyBorder="1" applyAlignment="1">
      <alignment vertical="center" wrapText="1"/>
    </xf>
    <xf numFmtId="9" fontId="2" fillId="0" borderId="13" xfId="2" applyFont="1" applyFill="1" applyBorder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9" fontId="0" fillId="2" borderId="4" xfId="2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9" fontId="2" fillId="0" borderId="6" xfId="2" applyFont="1" applyFill="1" applyBorder="1" applyAlignment="1">
      <alignment vertical="center" wrapText="1"/>
    </xf>
    <xf numFmtId="9" fontId="2" fillId="0" borderId="14" xfId="2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horizontal="right" vertical="center" wrapText="1"/>
    </xf>
    <xf numFmtId="9" fontId="2" fillId="0" borderId="2" xfId="2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7" fontId="0" fillId="0" borderId="0" xfId="1" applyNumberFormat="1" applyFont="1" applyFill="1" applyAlignment="1">
      <alignment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164" fontId="3" fillId="2" borderId="11" xfId="4" applyNumberFormat="1" applyFont="1" applyFill="1" applyBorder="1" applyAlignment="1">
      <alignment vertical="center" wrapText="1"/>
    </xf>
    <xf numFmtId="164" fontId="3" fillId="0" borderId="2" xfId="4" applyNumberFormat="1" applyFont="1" applyFill="1" applyBorder="1" applyAlignment="1">
      <alignment horizontal="center" vertical="center" wrapText="1"/>
    </xf>
    <xf numFmtId="164" fontId="3" fillId="0" borderId="13" xfId="4" applyNumberFormat="1" applyFont="1" applyFill="1" applyBorder="1" applyAlignment="1">
      <alignment horizontal="right" vertical="center" wrapText="1"/>
    </xf>
    <xf numFmtId="9" fontId="2" fillId="0" borderId="1" xfId="2" applyFon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164" fontId="3" fillId="2" borderId="13" xfId="3" applyNumberFormat="1" applyFont="1" applyFill="1" applyBorder="1" applyAlignment="1">
      <alignment vertical="center" wrapText="1"/>
    </xf>
    <xf numFmtId="9" fontId="3" fillId="0" borderId="16" xfId="2" applyFont="1" applyFill="1" applyBorder="1" applyAlignment="1">
      <alignment vertical="center" wrapText="1"/>
    </xf>
    <xf numFmtId="164" fontId="3" fillId="0" borderId="1" xfId="3" applyNumberFormat="1" applyFont="1" applyFill="1" applyBorder="1" applyAlignment="1">
      <alignment vertical="center" wrapText="1"/>
    </xf>
    <xf numFmtId="164" fontId="3" fillId="0" borderId="13" xfId="3" applyNumberFormat="1" applyFont="1" applyFill="1" applyBorder="1" applyAlignment="1">
      <alignment vertical="center" wrapText="1"/>
    </xf>
    <xf numFmtId="164" fontId="3" fillId="0" borderId="3" xfId="3" applyNumberFormat="1" applyFont="1" applyFill="1" applyBorder="1" applyAlignment="1">
      <alignment vertical="center" wrapText="1"/>
    </xf>
    <xf numFmtId="164" fontId="3" fillId="2" borderId="14" xfId="3" applyNumberFormat="1" applyFont="1" applyFill="1" applyBorder="1" applyAlignment="1">
      <alignment vertical="center" wrapText="1"/>
    </xf>
    <xf numFmtId="164" fontId="3" fillId="0" borderId="2" xfId="3" applyNumberFormat="1" applyFont="1" applyFill="1" applyBorder="1" applyAlignment="1">
      <alignment vertical="center" wrapText="1"/>
    </xf>
    <xf numFmtId="164" fontId="0" fillId="0" borderId="0" xfId="0" applyNumberFormat="1"/>
    <xf numFmtId="3" fontId="3" fillId="0" borderId="2" xfId="4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5">
    <cellStyle name="Comma" xfId="1" builtinId="3"/>
    <cellStyle name="Comma 2" xfId="3" xr:uid="{677853D4-4C21-4A5D-BFB3-610BA89F28A2}"/>
    <cellStyle name="Comma 2 2" xfId="4" xr:uid="{F64EC7A0-5655-4A07-A7A4-6DA9C58DA6A4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7538-EFA3-4A9B-91FA-0B2FA804D6D6}">
  <sheetPr>
    <pageSetUpPr fitToPage="1"/>
  </sheetPr>
  <dimension ref="A1:T165"/>
  <sheetViews>
    <sheetView zoomScale="85" zoomScaleNormal="85" workbookViewId="0">
      <pane ySplit="4" topLeftCell="A137" activePane="bottomLeft" state="frozen"/>
      <selection pane="bottomLeft" activeCell="N155" sqref="N155"/>
    </sheetView>
  </sheetViews>
  <sheetFormatPr defaultColWidth="8.7265625" defaultRowHeight="14.5" x14ac:dyDescent="0.35"/>
  <cols>
    <col min="1" max="1" width="17.81640625" style="1" customWidth="1"/>
    <col min="2" max="2" width="10.26953125" style="1" customWidth="1"/>
    <col min="3" max="3" width="8.1796875" style="1" customWidth="1"/>
    <col min="4" max="4" width="16.1796875" style="1" customWidth="1"/>
    <col min="5" max="5" width="22.453125" style="1" customWidth="1"/>
    <col min="6" max="7" width="12.1796875" style="1" customWidth="1"/>
    <col min="8" max="8" width="8.7265625" style="1" customWidth="1"/>
    <col min="9" max="9" width="9.81640625" style="2" customWidth="1"/>
    <col min="10" max="10" width="7.453125" style="3" bestFit="1" customWidth="1"/>
    <col min="11" max="11" width="9.453125" style="1" customWidth="1"/>
    <col min="12" max="12" width="12.1796875" style="1" customWidth="1"/>
    <col min="13" max="13" width="12" style="1" customWidth="1"/>
    <col min="14" max="15" width="8.7265625" style="1"/>
    <col min="16" max="16" width="8.7265625" style="3"/>
    <col min="17" max="17" width="8.7265625" style="1"/>
    <col min="18" max="18" width="9" style="1" customWidth="1"/>
    <col min="19" max="19" width="8.7265625" style="1"/>
    <col min="20" max="20" width="10.26953125" style="1" customWidth="1"/>
    <col min="21" max="16384" width="8.7265625" style="1"/>
  </cols>
  <sheetData>
    <row r="1" spans="1:19" x14ac:dyDescent="0.35">
      <c r="A1" s="106"/>
      <c r="B1" s="107"/>
      <c r="J1" s="101"/>
      <c r="P1" s="101"/>
    </row>
    <row r="2" spans="1:19" x14ac:dyDescent="0.3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0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01">
        <v>15</v>
      </c>
    </row>
    <row r="3" spans="1:19" x14ac:dyDescent="0.35">
      <c r="B3" s="4" t="s">
        <v>0</v>
      </c>
      <c r="C3" s="4" t="s">
        <v>1</v>
      </c>
      <c r="D3" s="5" t="s">
        <v>2</v>
      </c>
      <c r="E3" s="6" t="s">
        <v>3</v>
      </c>
      <c r="F3" s="108" t="s">
        <v>4</v>
      </c>
      <c r="G3" s="108"/>
      <c r="H3" s="108"/>
      <c r="I3" s="108"/>
      <c r="J3" s="108"/>
      <c r="K3" s="7"/>
      <c r="L3" s="108" t="s">
        <v>5</v>
      </c>
      <c r="M3" s="108"/>
      <c r="N3" s="108"/>
      <c r="O3" s="108"/>
      <c r="P3" s="109"/>
    </row>
    <row r="4" spans="1:19" ht="39" x14ac:dyDescent="0.35">
      <c r="B4" s="8"/>
      <c r="C4" s="9"/>
      <c r="D4" s="10"/>
      <c r="E4" s="11"/>
      <c r="F4" s="12" t="s">
        <v>6</v>
      </c>
      <c r="G4" s="12" t="s">
        <v>7</v>
      </c>
      <c r="H4" s="110" t="s">
        <v>8</v>
      </c>
      <c r="I4" s="110"/>
      <c r="J4" s="102"/>
      <c r="K4" s="13"/>
      <c r="L4" s="14" t="s">
        <v>6</v>
      </c>
      <c r="M4" s="14" t="s">
        <v>7</v>
      </c>
      <c r="N4" s="110" t="s">
        <v>8</v>
      </c>
      <c r="O4" s="110"/>
      <c r="P4" s="4"/>
    </row>
    <row r="5" spans="1:19" ht="25.5" customHeight="1" x14ac:dyDescent="0.35">
      <c r="B5" s="15" t="s">
        <v>9</v>
      </c>
      <c r="C5" s="16" t="s">
        <v>9</v>
      </c>
      <c r="D5" s="15" t="s">
        <v>9</v>
      </c>
      <c r="E5" s="17" t="s">
        <v>9</v>
      </c>
      <c r="F5" s="111" t="s">
        <v>10</v>
      </c>
      <c r="G5" s="108"/>
      <c r="H5" s="109"/>
      <c r="I5" s="18" t="s">
        <v>11</v>
      </c>
      <c r="J5" s="102" t="s">
        <v>12</v>
      </c>
      <c r="K5" s="19"/>
      <c r="L5" s="108" t="s">
        <v>10</v>
      </c>
      <c r="M5" s="108"/>
      <c r="N5" s="109"/>
      <c r="O5" s="12" t="s">
        <v>11</v>
      </c>
      <c r="P5" s="102" t="s">
        <v>12</v>
      </c>
    </row>
    <row r="6" spans="1:19" x14ac:dyDescent="0.35">
      <c r="B6" s="20" t="s">
        <v>13</v>
      </c>
      <c r="C6" s="21" t="s">
        <v>14</v>
      </c>
      <c r="D6" s="21" t="s">
        <v>15</v>
      </c>
      <c r="E6" s="11" t="s">
        <v>15</v>
      </c>
      <c r="F6" s="22">
        <v>0.2</v>
      </c>
      <c r="G6" s="22">
        <v>0.2</v>
      </c>
      <c r="H6" s="23">
        <f>F6-G6</f>
        <v>0</v>
      </c>
      <c r="I6" s="24"/>
      <c r="J6" s="25"/>
      <c r="K6" s="26"/>
      <c r="L6" s="27">
        <v>0.5</v>
      </c>
      <c r="M6" s="27">
        <v>0.75</v>
      </c>
      <c r="N6" s="27">
        <f>L6-M6</f>
        <v>-0.25</v>
      </c>
      <c r="O6" s="28"/>
      <c r="P6" s="29"/>
    </row>
    <row r="7" spans="1:19" x14ac:dyDescent="0.35">
      <c r="B7" s="20"/>
      <c r="C7" s="21" t="s">
        <v>14</v>
      </c>
      <c r="D7" s="10"/>
      <c r="E7" s="11" t="s">
        <v>16</v>
      </c>
      <c r="F7" s="22">
        <v>33.5</v>
      </c>
      <c r="G7" s="30">
        <v>33.26299994</v>
      </c>
      <c r="H7" s="23">
        <f>F7-G7</f>
        <v>0.23700005999999973</v>
      </c>
      <c r="I7" s="24"/>
      <c r="J7" s="31"/>
      <c r="K7" s="26"/>
      <c r="L7" s="23">
        <v>0</v>
      </c>
      <c r="M7" s="23">
        <v>0</v>
      </c>
      <c r="N7" s="23">
        <f>L7-M7</f>
        <v>0</v>
      </c>
      <c r="O7" s="24"/>
      <c r="P7" s="29"/>
    </row>
    <row r="8" spans="1:19" x14ac:dyDescent="0.35">
      <c r="B8" s="20"/>
      <c r="C8" s="21" t="s">
        <v>17</v>
      </c>
      <c r="D8" s="10"/>
      <c r="E8" s="11" t="s">
        <v>16</v>
      </c>
      <c r="F8" s="22">
        <v>-149</v>
      </c>
      <c r="G8" s="30">
        <v>-144.79328247000001</v>
      </c>
      <c r="H8" s="23">
        <f>F8-G8</f>
        <v>-4.2067175299999917</v>
      </c>
      <c r="I8" s="24"/>
      <c r="J8" s="31"/>
      <c r="K8" s="26"/>
      <c r="L8" s="22">
        <v>0</v>
      </c>
      <c r="M8" s="22">
        <v>0</v>
      </c>
      <c r="N8" s="23"/>
      <c r="O8" s="24"/>
      <c r="P8" s="29"/>
    </row>
    <row r="9" spans="1:19" x14ac:dyDescent="0.35">
      <c r="B9" s="20"/>
      <c r="C9" s="21"/>
      <c r="D9" s="10"/>
      <c r="E9" s="11"/>
      <c r="F9" s="22"/>
      <c r="G9" s="22"/>
      <c r="H9" s="23"/>
      <c r="I9" s="24"/>
      <c r="J9" s="32"/>
      <c r="K9" s="26"/>
      <c r="L9" s="33"/>
      <c r="M9" s="33"/>
      <c r="N9" s="34"/>
      <c r="O9" s="35"/>
      <c r="P9" s="29"/>
      <c r="S9" s="1" t="s">
        <v>18</v>
      </c>
    </row>
    <row r="10" spans="1:19" x14ac:dyDescent="0.35">
      <c r="B10" s="20"/>
      <c r="C10" s="21"/>
      <c r="D10" s="112" t="s">
        <v>19</v>
      </c>
      <c r="E10" s="113"/>
      <c r="F10" s="36">
        <f>SUM(F6:F8)</f>
        <v>-115.3</v>
      </c>
      <c r="G10" s="36">
        <f>SUM(G6:G8)</f>
        <v>-111.33028253000001</v>
      </c>
      <c r="H10" s="37">
        <f>SUM(H6:H8)</f>
        <v>-3.969717469999992</v>
      </c>
      <c r="I10" s="28">
        <f>H10/G10</f>
        <v>3.5657122031737216E-2</v>
      </c>
      <c r="J10" s="25"/>
      <c r="K10" s="26"/>
      <c r="L10" s="36">
        <f>SUM(L6:L8)</f>
        <v>0.5</v>
      </c>
      <c r="M10" s="36">
        <f>SUM(M6:M8)</f>
        <v>0.75</v>
      </c>
      <c r="N10" s="37">
        <f>SUM(N6:N8)</f>
        <v>-0.25</v>
      </c>
      <c r="O10" s="28"/>
      <c r="P10" s="25"/>
    </row>
    <row r="11" spans="1:19" x14ac:dyDescent="0.35">
      <c r="B11" s="38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40"/>
      <c r="P11" s="42"/>
    </row>
    <row r="12" spans="1:19" ht="26" x14ac:dyDescent="0.35">
      <c r="B12" s="20" t="s">
        <v>20</v>
      </c>
      <c r="C12" s="21"/>
      <c r="D12" s="21" t="s">
        <v>21</v>
      </c>
      <c r="E12" s="11" t="s">
        <v>22</v>
      </c>
      <c r="F12" s="22">
        <v>25.9</v>
      </c>
      <c r="G12" s="22">
        <v>25.9</v>
      </c>
      <c r="H12" s="23">
        <f t="shared" ref="H12:H17" si="0">F12-G12</f>
        <v>0</v>
      </c>
      <c r="I12" s="24"/>
      <c r="J12" s="31"/>
      <c r="K12" s="26"/>
      <c r="L12" s="37">
        <v>567.28099999999995</v>
      </c>
      <c r="M12" s="37">
        <v>419.4</v>
      </c>
      <c r="N12" s="43">
        <f t="shared" ref="N12:N17" si="1">L12-M12</f>
        <v>147.88099999999997</v>
      </c>
      <c r="O12" s="28"/>
      <c r="P12" s="44"/>
    </row>
    <row r="13" spans="1:19" x14ac:dyDescent="0.35">
      <c r="B13" s="20"/>
      <c r="C13" s="21"/>
      <c r="D13" s="10"/>
      <c r="E13" s="11" t="s">
        <v>23</v>
      </c>
      <c r="F13" s="22">
        <v>0</v>
      </c>
      <c r="G13" s="22">
        <v>0</v>
      </c>
      <c r="H13" s="23">
        <f t="shared" si="0"/>
        <v>0</v>
      </c>
      <c r="I13" s="24"/>
      <c r="J13" s="31"/>
      <c r="K13" s="26"/>
      <c r="L13" s="22">
        <v>937.20899999999995</v>
      </c>
      <c r="M13" s="22">
        <v>1026</v>
      </c>
      <c r="N13" s="45">
        <f t="shared" si="1"/>
        <v>-88.791000000000054</v>
      </c>
      <c r="O13" s="24"/>
      <c r="P13" s="44"/>
    </row>
    <row r="14" spans="1:19" x14ac:dyDescent="0.35">
      <c r="B14" s="20"/>
      <c r="C14" s="21"/>
      <c r="D14" s="10"/>
      <c r="E14" s="11" t="s">
        <v>24</v>
      </c>
      <c r="F14" s="22">
        <v>322.36</v>
      </c>
      <c r="G14" s="22">
        <v>322.36</v>
      </c>
      <c r="H14" s="23">
        <f t="shared" si="0"/>
        <v>0</v>
      </c>
      <c r="I14" s="24"/>
      <c r="J14" s="31"/>
      <c r="K14" s="26"/>
      <c r="L14" s="22">
        <v>0</v>
      </c>
      <c r="M14" s="22">
        <v>0</v>
      </c>
      <c r="N14" s="45">
        <f t="shared" si="1"/>
        <v>0</v>
      </c>
      <c r="O14" s="24"/>
      <c r="P14" s="44"/>
    </row>
    <row r="15" spans="1:19" ht="26" x14ac:dyDescent="0.35">
      <c r="B15" s="20"/>
      <c r="C15" s="21"/>
      <c r="D15" s="10"/>
      <c r="E15" s="11" t="s">
        <v>25</v>
      </c>
      <c r="F15" s="22">
        <v>0</v>
      </c>
      <c r="G15" s="22">
        <v>0</v>
      </c>
      <c r="H15" s="23">
        <f t="shared" si="0"/>
        <v>0</v>
      </c>
      <c r="I15" s="24"/>
      <c r="J15" s="31"/>
      <c r="K15" s="26"/>
      <c r="L15" s="22">
        <v>232.535</v>
      </c>
      <c r="M15" s="22">
        <v>258</v>
      </c>
      <c r="N15" s="45">
        <f t="shared" si="1"/>
        <v>-25.465000000000003</v>
      </c>
      <c r="O15" s="24"/>
      <c r="P15" s="44"/>
    </row>
    <row r="16" spans="1:19" ht="26" x14ac:dyDescent="0.35">
      <c r="B16" s="20"/>
      <c r="C16" s="21"/>
      <c r="D16" s="10"/>
      <c r="E16" s="11" t="s">
        <v>26</v>
      </c>
      <c r="F16" s="22">
        <v>28.399000000000001</v>
      </c>
      <c r="G16" s="22">
        <v>19.170000000000002</v>
      </c>
      <c r="H16" s="23">
        <f t="shared" si="0"/>
        <v>9.2289999999999992</v>
      </c>
      <c r="I16" s="24"/>
      <c r="J16" s="31"/>
      <c r="K16" s="26"/>
      <c r="L16" s="22">
        <v>11.250999999999999</v>
      </c>
      <c r="M16" s="22">
        <v>60.515999999999998</v>
      </c>
      <c r="N16" s="45">
        <f t="shared" si="1"/>
        <v>-49.265000000000001</v>
      </c>
      <c r="O16" s="24"/>
      <c r="P16" s="44"/>
    </row>
    <row r="17" spans="2:16" x14ac:dyDescent="0.35">
      <c r="B17" s="20"/>
      <c r="C17" s="21"/>
      <c r="D17" s="10"/>
      <c r="E17" s="11" t="s">
        <v>27</v>
      </c>
      <c r="F17" s="22">
        <v>0.42499999999999999</v>
      </c>
      <c r="G17" s="22">
        <v>0.42499999999999999</v>
      </c>
      <c r="H17" s="23">
        <f t="shared" si="0"/>
        <v>0</v>
      </c>
      <c r="I17" s="24"/>
      <c r="J17" s="31"/>
      <c r="K17" s="26"/>
      <c r="L17" s="22">
        <v>0.45900000000000002</v>
      </c>
      <c r="M17" s="22">
        <v>0.45900000000000002</v>
      </c>
      <c r="N17" s="45">
        <f t="shared" si="1"/>
        <v>0</v>
      </c>
      <c r="O17" s="24"/>
      <c r="P17" s="29"/>
    </row>
    <row r="18" spans="2:16" x14ac:dyDescent="0.35">
      <c r="B18" s="20"/>
      <c r="C18" s="21"/>
      <c r="D18" s="10"/>
      <c r="E18" s="11"/>
      <c r="F18" s="22"/>
      <c r="G18" s="22"/>
      <c r="H18" s="23"/>
      <c r="I18" s="24"/>
      <c r="J18" s="31"/>
      <c r="K18" s="26"/>
      <c r="L18" s="33"/>
      <c r="M18" s="33"/>
      <c r="N18" s="46"/>
      <c r="O18" s="35"/>
      <c r="P18" s="29"/>
    </row>
    <row r="19" spans="2:16" x14ac:dyDescent="0.35">
      <c r="B19" s="47"/>
      <c r="C19" s="48"/>
      <c r="D19" s="104" t="s">
        <v>28</v>
      </c>
      <c r="E19" s="105"/>
      <c r="F19" s="49">
        <f>SUM(F12:F17)</f>
        <v>377.084</v>
      </c>
      <c r="G19" s="49">
        <f>SUM(G12:G17)</f>
        <v>367.85500000000002</v>
      </c>
      <c r="H19" s="12">
        <f>SUM(H12:H17)</f>
        <v>9.2289999999999992</v>
      </c>
      <c r="I19" s="50">
        <f>H19/G19</f>
        <v>2.5088689837028173E-2</v>
      </c>
      <c r="J19" s="51"/>
      <c r="K19" s="52"/>
      <c r="L19" s="49">
        <f>SUM(L12:L17)</f>
        <v>1748.7349999999999</v>
      </c>
      <c r="M19" s="49">
        <f>SUM(M12:M17)</f>
        <v>1764.3750000000002</v>
      </c>
      <c r="N19" s="12">
        <f>SUM(N12:N17)</f>
        <v>-15.640000000000086</v>
      </c>
      <c r="O19" s="50">
        <f>N19/M19</f>
        <v>-8.8643287283032713E-3</v>
      </c>
      <c r="P19" s="51"/>
    </row>
    <row r="20" spans="2:16" x14ac:dyDescent="0.35">
      <c r="B20" s="38"/>
      <c r="C20" s="39"/>
      <c r="D20" s="39"/>
      <c r="E20" s="39"/>
      <c r="F20" s="39"/>
      <c r="G20" s="39"/>
      <c r="H20" s="39"/>
      <c r="I20" s="40"/>
      <c r="J20" s="41"/>
      <c r="K20" s="39"/>
      <c r="L20" s="39"/>
      <c r="M20" s="39"/>
      <c r="N20" s="39"/>
      <c r="O20" s="40"/>
      <c r="P20" s="42"/>
    </row>
    <row r="21" spans="2:16" ht="26" x14ac:dyDescent="0.35">
      <c r="B21" s="20" t="s">
        <v>29</v>
      </c>
      <c r="C21" s="10"/>
      <c r="D21" s="21" t="s">
        <v>30</v>
      </c>
      <c r="E21" s="53" t="s">
        <v>31</v>
      </c>
      <c r="F21" s="22">
        <v>43.917000000000002</v>
      </c>
      <c r="G21" s="22">
        <v>34.936999999999998</v>
      </c>
      <c r="H21" s="23">
        <f t="shared" ref="H21:H26" si="2">F21-G21</f>
        <v>8.980000000000004</v>
      </c>
      <c r="I21" s="24">
        <f>H21/G21</f>
        <v>0.25703408993330867</v>
      </c>
      <c r="J21" s="54"/>
      <c r="K21" s="55"/>
      <c r="L21" s="37"/>
      <c r="M21" s="37"/>
      <c r="N21" s="37"/>
      <c r="O21" s="28"/>
      <c r="P21" s="56"/>
    </row>
    <row r="22" spans="2:16" ht="26" x14ac:dyDescent="0.35">
      <c r="B22" s="20"/>
      <c r="C22" s="21"/>
      <c r="D22" s="10"/>
      <c r="E22" s="11" t="s">
        <v>32</v>
      </c>
      <c r="F22" s="22">
        <v>806.14700000000005</v>
      </c>
      <c r="G22" s="22">
        <v>779.5</v>
      </c>
      <c r="H22" s="23">
        <f t="shared" si="2"/>
        <v>26.647000000000048</v>
      </c>
      <c r="I22" s="24">
        <f>H22/G22</f>
        <v>3.4184733803720398E-2</v>
      </c>
      <c r="J22" s="31"/>
      <c r="K22" s="26"/>
      <c r="L22" s="22"/>
      <c r="M22" s="22"/>
      <c r="N22" s="45"/>
      <c r="O22" s="24"/>
      <c r="P22" s="29"/>
    </row>
    <row r="23" spans="2:16" x14ac:dyDescent="0.35">
      <c r="B23" s="20"/>
      <c r="C23" s="21"/>
      <c r="D23" s="10"/>
      <c r="E23" s="11" t="s">
        <v>33</v>
      </c>
      <c r="F23" s="22">
        <v>206.43100000000001</v>
      </c>
      <c r="G23" s="22">
        <v>0</v>
      </c>
      <c r="H23" s="23">
        <f t="shared" si="2"/>
        <v>206.43100000000001</v>
      </c>
      <c r="I23" s="24" t="e">
        <f>H23/G23</f>
        <v>#DIV/0!</v>
      </c>
      <c r="J23" s="57">
        <v>1</v>
      </c>
      <c r="K23" s="26"/>
      <c r="L23" s="22"/>
      <c r="M23" s="22"/>
      <c r="N23" s="45"/>
      <c r="O23" s="24"/>
      <c r="P23" s="29"/>
    </row>
    <row r="24" spans="2:16" x14ac:dyDescent="0.35">
      <c r="B24" s="20"/>
      <c r="C24" s="21"/>
      <c r="D24" s="10"/>
      <c r="E24" s="11" t="s">
        <v>34</v>
      </c>
      <c r="F24" s="22">
        <v>106.12</v>
      </c>
      <c r="G24" s="22">
        <v>0</v>
      </c>
      <c r="H24" s="23">
        <f t="shared" si="2"/>
        <v>106.12</v>
      </c>
      <c r="I24" s="24" t="e">
        <f>H24/G24</f>
        <v>#DIV/0!</v>
      </c>
      <c r="J24" s="57">
        <v>1</v>
      </c>
      <c r="K24" s="26"/>
      <c r="L24" s="22"/>
      <c r="M24" s="22"/>
      <c r="N24" s="45"/>
      <c r="O24" s="24"/>
      <c r="P24" s="29"/>
    </row>
    <row r="25" spans="2:16" ht="26" x14ac:dyDescent="0.35">
      <c r="B25" s="20"/>
      <c r="C25" s="21"/>
      <c r="D25" s="10"/>
      <c r="E25" s="11" t="s">
        <v>35</v>
      </c>
      <c r="F25" s="22">
        <v>1570.52</v>
      </c>
      <c r="G25" s="22">
        <f>1500+10</f>
        <v>1510</v>
      </c>
      <c r="H25" s="23">
        <f t="shared" si="2"/>
        <v>60.519999999999982</v>
      </c>
      <c r="I25" s="24">
        <f>H25/G25</f>
        <v>4.0079470198675485E-2</v>
      </c>
      <c r="J25" s="57">
        <v>1</v>
      </c>
      <c r="K25" s="26"/>
      <c r="L25" s="22"/>
      <c r="M25" s="22"/>
      <c r="N25" s="45"/>
      <c r="O25" s="24"/>
      <c r="P25" s="29"/>
    </row>
    <row r="26" spans="2:16" ht="18.649999999999999" customHeight="1" x14ac:dyDescent="0.35">
      <c r="B26" s="20"/>
      <c r="C26" s="21"/>
      <c r="D26" s="10"/>
      <c r="E26" s="11" t="s">
        <v>36</v>
      </c>
      <c r="F26" s="22"/>
      <c r="G26" s="22"/>
      <c r="H26" s="23">
        <f t="shared" si="2"/>
        <v>0</v>
      </c>
      <c r="I26" s="24"/>
      <c r="J26" s="31"/>
      <c r="K26" s="26"/>
      <c r="L26" s="33">
        <v>3214.5569999999998</v>
      </c>
      <c r="M26" s="33">
        <v>3179.5</v>
      </c>
      <c r="N26" s="46">
        <f>L26-M26</f>
        <v>35.056999999999789</v>
      </c>
      <c r="O26" s="35"/>
      <c r="P26" s="29"/>
    </row>
    <row r="27" spans="2:16" x14ac:dyDescent="0.35">
      <c r="B27" s="47"/>
      <c r="C27" s="48"/>
      <c r="D27" s="104" t="s">
        <v>28</v>
      </c>
      <c r="E27" s="105"/>
      <c r="F27" s="49">
        <f>SUM(F21:F26)</f>
        <v>2733.1350000000002</v>
      </c>
      <c r="G27" s="49">
        <f>SUM(G21:G26)</f>
        <v>2324.4369999999999</v>
      </c>
      <c r="H27" s="12">
        <f>SUM(H21:H26)</f>
        <v>408.69800000000004</v>
      </c>
      <c r="I27" s="50">
        <f>H27/G27</f>
        <v>0.1758266625423705</v>
      </c>
      <c r="J27" s="51"/>
      <c r="K27" s="52"/>
      <c r="L27" s="49">
        <f>SUM(L21:L26)</f>
        <v>3214.5569999999998</v>
      </c>
      <c r="M27" s="49">
        <f>SUM(M21:M26)</f>
        <v>3179.5</v>
      </c>
      <c r="N27" s="12">
        <f>SUM(N21:N26)</f>
        <v>35.056999999999789</v>
      </c>
      <c r="O27" s="50">
        <f>N27/M27</f>
        <v>1.1025947476018176E-2</v>
      </c>
      <c r="P27" s="51"/>
    </row>
    <row r="28" spans="2:16" x14ac:dyDescent="0.35">
      <c r="B28" s="38"/>
      <c r="C28" s="39"/>
      <c r="D28" s="39"/>
      <c r="E28" s="39"/>
      <c r="F28" s="39"/>
      <c r="G28" s="39"/>
      <c r="H28" s="39"/>
      <c r="I28" s="40"/>
      <c r="J28" s="41"/>
      <c r="K28" s="39"/>
      <c r="L28" s="39"/>
      <c r="M28" s="39"/>
      <c r="N28" s="39"/>
      <c r="O28" s="40"/>
      <c r="P28" s="42"/>
    </row>
    <row r="29" spans="2:16" ht="26" x14ac:dyDescent="0.35">
      <c r="B29" s="20" t="s">
        <v>37</v>
      </c>
      <c r="C29" s="10"/>
      <c r="D29" s="21" t="s">
        <v>38</v>
      </c>
      <c r="E29" s="53" t="s">
        <v>39</v>
      </c>
      <c r="F29" s="22">
        <v>5.7279999999999998</v>
      </c>
      <c r="G29" s="22">
        <v>5.7279999999999998</v>
      </c>
      <c r="H29" s="23">
        <f>F29-G29</f>
        <v>0</v>
      </c>
      <c r="I29" s="24">
        <f t="shared" ref="I29:I31" si="3">H29/G29</f>
        <v>0</v>
      </c>
      <c r="J29" s="58"/>
      <c r="K29" s="55"/>
      <c r="L29" s="37"/>
      <c r="M29" s="37"/>
      <c r="N29" s="37"/>
      <c r="O29" s="28"/>
      <c r="P29" s="59"/>
    </row>
    <row r="30" spans="2:16" x14ac:dyDescent="0.35">
      <c r="B30" s="20"/>
      <c r="C30" s="21" t="s">
        <v>14</v>
      </c>
      <c r="D30" s="10"/>
      <c r="E30" s="11" t="s">
        <v>40</v>
      </c>
      <c r="F30" s="22">
        <v>537.51900000000001</v>
      </c>
      <c r="G30" s="22">
        <v>29.960599999999999</v>
      </c>
      <c r="H30" s="23">
        <f>F30-G30</f>
        <v>507.55840000000001</v>
      </c>
      <c r="I30" s="24">
        <f t="shared" si="3"/>
        <v>16.940862332530056</v>
      </c>
      <c r="J30" s="57">
        <v>2</v>
      </c>
      <c r="K30" s="26"/>
      <c r="L30" s="22"/>
      <c r="M30" s="22"/>
      <c r="N30" s="45"/>
      <c r="O30" s="24"/>
      <c r="P30" s="44"/>
    </row>
    <row r="31" spans="2:16" x14ac:dyDescent="0.35">
      <c r="B31" s="20"/>
      <c r="C31" s="21"/>
      <c r="D31" s="10"/>
      <c r="E31" s="11" t="s">
        <v>41</v>
      </c>
      <c r="F31" s="22">
        <v>8.9789999999999992</v>
      </c>
      <c r="G31" s="22">
        <v>9.3279999999999994</v>
      </c>
      <c r="H31" s="23">
        <f>F31-G31</f>
        <v>-0.3490000000000002</v>
      </c>
      <c r="I31" s="24">
        <f t="shared" si="3"/>
        <v>-3.7414236706689558E-2</v>
      </c>
      <c r="J31" s="57"/>
      <c r="K31" s="26"/>
      <c r="L31" s="22">
        <v>13.551</v>
      </c>
      <c r="M31" s="22">
        <v>14.03</v>
      </c>
      <c r="N31" s="45">
        <f>L31-M31</f>
        <v>-0.4789999999999992</v>
      </c>
      <c r="O31" s="24"/>
      <c r="P31" s="44"/>
    </row>
    <row r="32" spans="2:16" x14ac:dyDescent="0.35">
      <c r="B32" s="20"/>
      <c r="C32" s="21" t="s">
        <v>17</v>
      </c>
      <c r="D32" s="10"/>
      <c r="E32" s="11" t="s">
        <v>40</v>
      </c>
      <c r="F32" s="22">
        <v>-345.637</v>
      </c>
      <c r="G32" s="22">
        <v>-68.22</v>
      </c>
      <c r="H32" s="23">
        <f>F32-G32</f>
        <v>-277.41700000000003</v>
      </c>
      <c r="I32" s="24">
        <f>H32/G32</f>
        <v>4.0665054236294349</v>
      </c>
      <c r="J32" s="57">
        <v>2</v>
      </c>
      <c r="K32" s="26"/>
      <c r="L32" s="22"/>
      <c r="M32" s="22"/>
      <c r="N32" s="45"/>
      <c r="O32" s="24"/>
      <c r="P32" s="44"/>
    </row>
    <row r="33" spans="2:16" x14ac:dyDescent="0.35">
      <c r="B33" s="20"/>
      <c r="C33" s="21" t="s">
        <v>17</v>
      </c>
      <c r="D33" s="10"/>
      <c r="E33" s="11" t="s">
        <v>42</v>
      </c>
      <c r="F33" s="22">
        <v>-34.540999999999997</v>
      </c>
      <c r="G33" s="22">
        <v>0</v>
      </c>
      <c r="H33" s="23">
        <f>F33-G33</f>
        <v>-34.540999999999997</v>
      </c>
      <c r="I33" s="24" t="e">
        <f>H33/G33</f>
        <v>#DIV/0!</v>
      </c>
      <c r="J33" s="57">
        <v>2</v>
      </c>
      <c r="K33" s="26"/>
      <c r="L33" s="33">
        <v>203.44</v>
      </c>
      <c r="M33" s="33"/>
      <c r="N33" s="33">
        <f>L33-M33</f>
        <v>203.44</v>
      </c>
      <c r="O33" s="35"/>
      <c r="P33" s="44">
        <v>9</v>
      </c>
    </row>
    <row r="34" spans="2:16" x14ac:dyDescent="0.35">
      <c r="B34" s="47"/>
      <c r="C34" s="48"/>
      <c r="D34" s="104" t="s">
        <v>28</v>
      </c>
      <c r="E34" s="105"/>
      <c r="F34" s="49">
        <f>SUM(F29:F33)</f>
        <v>172.048</v>
      </c>
      <c r="G34" s="49">
        <f>SUM(G29:G33)</f>
        <v>-23.203400000000002</v>
      </c>
      <c r="H34" s="12">
        <f>SUM(H29:H33)</f>
        <v>195.25139999999999</v>
      </c>
      <c r="I34" s="50">
        <f>H34/G34</f>
        <v>-8.4147754208434957</v>
      </c>
      <c r="J34" s="51"/>
      <c r="K34" s="52"/>
      <c r="L34" s="49">
        <f>SUM(L29:L33)</f>
        <v>216.99099999999999</v>
      </c>
      <c r="M34" s="49">
        <f>SUM(M29:M33)</f>
        <v>14.03</v>
      </c>
      <c r="N34" s="45">
        <f>L34-M34</f>
        <v>202.96099999999998</v>
      </c>
      <c r="O34" s="50">
        <f>N34/M34</f>
        <v>14.466215253029223</v>
      </c>
      <c r="P34" s="60">
        <v>9</v>
      </c>
    </row>
    <row r="35" spans="2:16" x14ac:dyDescent="0.35">
      <c r="B35" s="38"/>
      <c r="C35" s="39"/>
      <c r="D35" s="39"/>
      <c r="E35" s="39"/>
      <c r="F35" s="39"/>
      <c r="G35" s="39"/>
      <c r="H35" s="39"/>
      <c r="I35" s="40"/>
      <c r="J35" s="41"/>
      <c r="K35" s="39"/>
      <c r="L35" s="39"/>
      <c r="M35" s="39"/>
      <c r="N35" s="39"/>
      <c r="O35" s="40"/>
      <c r="P35" s="42"/>
    </row>
    <row r="36" spans="2:16" ht="26" x14ac:dyDescent="0.35">
      <c r="B36" s="20" t="s">
        <v>43</v>
      </c>
      <c r="C36" s="10" t="s">
        <v>14</v>
      </c>
      <c r="D36" s="21" t="s">
        <v>44</v>
      </c>
      <c r="E36" s="53" t="s">
        <v>45</v>
      </c>
      <c r="F36" s="22">
        <v>2.6407932600000001</v>
      </c>
      <c r="G36" s="22">
        <v>1.3201989999999999</v>
      </c>
      <c r="H36" s="23">
        <f t="shared" ref="H36:H51" si="4">F36-G36</f>
        <v>1.3205942600000002</v>
      </c>
      <c r="I36" s="24"/>
      <c r="J36" s="54"/>
      <c r="K36" s="55"/>
      <c r="L36" s="37"/>
      <c r="M36" s="37"/>
      <c r="N36" s="43"/>
      <c r="O36" s="28"/>
      <c r="P36" s="59"/>
    </row>
    <row r="37" spans="2:16" ht="26" x14ac:dyDescent="0.35">
      <c r="B37" s="20"/>
      <c r="C37" s="10" t="s">
        <v>17</v>
      </c>
      <c r="D37" s="21"/>
      <c r="E37" s="53" t="s">
        <v>45</v>
      </c>
      <c r="F37" s="22">
        <v>-8.3723273799999998</v>
      </c>
      <c r="G37" s="22">
        <v>-7.5940000000000003</v>
      </c>
      <c r="H37" s="23">
        <f t="shared" si="4"/>
        <v>-0.77832737999999946</v>
      </c>
      <c r="I37" s="24"/>
      <c r="J37" s="54"/>
      <c r="K37" s="55"/>
      <c r="L37" s="22"/>
      <c r="M37" s="22"/>
      <c r="N37" s="45"/>
      <c r="O37" s="24"/>
      <c r="P37" s="59"/>
    </row>
    <row r="38" spans="2:16" ht="26" x14ac:dyDescent="0.35">
      <c r="B38" s="20"/>
      <c r="C38" s="10" t="s">
        <v>14</v>
      </c>
      <c r="D38" s="21"/>
      <c r="E38" s="53" t="s">
        <v>46</v>
      </c>
      <c r="F38" s="22">
        <v>303.39999999999998</v>
      </c>
      <c r="G38" s="22">
        <v>304.2</v>
      </c>
      <c r="H38" s="23">
        <f t="shared" si="4"/>
        <v>-0.80000000000001137</v>
      </c>
      <c r="I38" s="24"/>
      <c r="J38" s="54"/>
      <c r="K38" s="55"/>
      <c r="L38" s="22"/>
      <c r="M38" s="22"/>
      <c r="N38" s="45"/>
      <c r="O38" s="24"/>
      <c r="P38" s="59"/>
    </row>
    <row r="39" spans="2:16" ht="26" x14ac:dyDescent="0.35">
      <c r="B39" s="20"/>
      <c r="C39" s="10" t="s">
        <v>17</v>
      </c>
      <c r="D39" s="21"/>
      <c r="E39" s="53" t="s">
        <v>46</v>
      </c>
      <c r="F39" s="22">
        <v>-288.39999999999998</v>
      </c>
      <c r="G39" s="22">
        <v>-291.2</v>
      </c>
      <c r="H39" s="23">
        <f t="shared" si="4"/>
        <v>2.8000000000000114</v>
      </c>
      <c r="I39" s="24"/>
      <c r="J39" s="54"/>
      <c r="K39" s="55"/>
      <c r="L39" s="22"/>
      <c r="M39" s="22"/>
      <c r="N39" s="45"/>
      <c r="O39" s="24"/>
      <c r="P39" s="59"/>
    </row>
    <row r="40" spans="2:16" x14ac:dyDescent="0.35">
      <c r="B40" s="20"/>
      <c r="C40" s="10" t="s">
        <v>14</v>
      </c>
      <c r="D40" s="21"/>
      <c r="E40" s="53" t="s">
        <v>47</v>
      </c>
      <c r="F40" s="22">
        <v>26.4</v>
      </c>
      <c r="G40" s="22">
        <v>26.4</v>
      </c>
      <c r="H40" s="23">
        <f t="shared" si="4"/>
        <v>0</v>
      </c>
      <c r="I40" s="24"/>
      <c r="J40" s="54"/>
      <c r="K40" s="55"/>
      <c r="L40" s="22">
        <v>44.264000000000003</v>
      </c>
      <c r="M40" s="22">
        <v>48</v>
      </c>
      <c r="N40" s="45">
        <f t="shared" ref="N40:N48" si="5">L40-M40</f>
        <v>-3.7359999999999971</v>
      </c>
      <c r="O40" s="24">
        <f>N40/M40</f>
        <v>-7.7833333333333268E-2</v>
      </c>
      <c r="P40" s="59"/>
    </row>
    <row r="41" spans="2:16" ht="26" x14ac:dyDescent="0.35">
      <c r="B41" s="20"/>
      <c r="C41" s="10" t="s">
        <v>14</v>
      </c>
      <c r="D41" s="21"/>
      <c r="E41" s="53" t="s">
        <v>48</v>
      </c>
      <c r="F41" s="22">
        <v>0.83099999999999996</v>
      </c>
      <c r="G41" s="22">
        <v>0.83099999999999996</v>
      </c>
      <c r="H41" s="23">
        <f t="shared" si="4"/>
        <v>0</v>
      </c>
      <c r="I41" s="24"/>
      <c r="J41" s="58"/>
      <c r="K41" s="55"/>
      <c r="L41" s="22">
        <v>8.2000000000000003E-2</v>
      </c>
      <c r="M41" s="22">
        <v>0</v>
      </c>
      <c r="N41" s="45">
        <f t="shared" si="5"/>
        <v>8.2000000000000003E-2</v>
      </c>
      <c r="O41" s="24"/>
      <c r="P41" s="59"/>
    </row>
    <row r="42" spans="2:16" x14ac:dyDescent="0.35">
      <c r="B42" s="20"/>
      <c r="C42" s="10" t="s">
        <v>14</v>
      </c>
      <c r="D42" s="21"/>
      <c r="E42" s="53" t="s">
        <v>49</v>
      </c>
      <c r="F42" s="22">
        <v>13.702999999999999</v>
      </c>
      <c r="G42" s="22">
        <v>13.702999999999999</v>
      </c>
      <c r="H42" s="23">
        <f t="shared" si="4"/>
        <v>0</v>
      </c>
      <c r="I42" s="24"/>
      <c r="J42" s="58"/>
      <c r="K42" s="55"/>
      <c r="L42" s="22"/>
      <c r="M42" s="22"/>
      <c r="N42" s="45">
        <f t="shared" si="5"/>
        <v>0</v>
      </c>
      <c r="O42" s="24"/>
      <c r="P42" s="59"/>
    </row>
    <row r="43" spans="2:16" ht="26" x14ac:dyDescent="0.35">
      <c r="B43" s="20"/>
      <c r="C43" s="10" t="s">
        <v>14</v>
      </c>
      <c r="D43" s="21"/>
      <c r="E43" s="53" t="s">
        <v>50</v>
      </c>
      <c r="F43" s="22">
        <f>-39.843</f>
        <v>-39.843000000000004</v>
      </c>
      <c r="G43" s="22">
        <v>-6.9740000000000002</v>
      </c>
      <c r="H43" s="23">
        <f t="shared" si="4"/>
        <v>-32.869</v>
      </c>
      <c r="I43" s="24">
        <f>H43/G43</f>
        <v>4.7130771436765126</v>
      </c>
      <c r="J43" s="58">
        <v>7</v>
      </c>
      <c r="K43" s="55"/>
      <c r="L43" s="22">
        <v>22.923999999999999</v>
      </c>
      <c r="M43" s="22">
        <v>58.69</v>
      </c>
      <c r="N43" s="45">
        <f t="shared" si="5"/>
        <v>-35.765999999999998</v>
      </c>
      <c r="O43" s="24">
        <f>N43/M43</f>
        <v>-0.60940535014482877</v>
      </c>
      <c r="P43" s="59">
        <v>10</v>
      </c>
    </row>
    <row r="44" spans="2:16" ht="26" x14ac:dyDescent="0.35">
      <c r="B44" s="20"/>
      <c r="C44" s="10" t="s">
        <v>14</v>
      </c>
      <c r="D44" s="21"/>
      <c r="E44" s="53" t="s">
        <v>51</v>
      </c>
      <c r="F44" s="22">
        <v>0.61699999999999999</v>
      </c>
      <c r="G44" s="22">
        <v>0.73899999999999999</v>
      </c>
      <c r="H44" s="23">
        <f t="shared" si="4"/>
        <v>-0.122</v>
      </c>
      <c r="I44" s="24"/>
      <c r="J44" s="58"/>
      <c r="K44" s="55"/>
      <c r="L44" s="22">
        <v>0.83699999999999997</v>
      </c>
      <c r="M44" s="22">
        <v>0.55000000000000004</v>
      </c>
      <c r="N44" s="45">
        <f t="shared" si="5"/>
        <v>0.28699999999999992</v>
      </c>
      <c r="O44" s="24"/>
      <c r="P44" s="59"/>
    </row>
    <row r="45" spans="2:16" x14ac:dyDescent="0.35">
      <c r="B45" s="20"/>
      <c r="C45" s="10"/>
      <c r="D45" s="21"/>
      <c r="E45" s="53" t="s">
        <v>52</v>
      </c>
      <c r="F45" s="22">
        <v>1.57</v>
      </c>
      <c r="G45" s="22">
        <v>0</v>
      </c>
      <c r="H45" s="23">
        <f t="shared" si="4"/>
        <v>1.57</v>
      </c>
      <c r="I45" s="24"/>
      <c r="J45" s="58"/>
      <c r="K45" s="55"/>
      <c r="L45" s="22">
        <v>0.14000000000000001</v>
      </c>
      <c r="M45" s="22">
        <v>0</v>
      </c>
      <c r="N45" s="45">
        <f t="shared" si="5"/>
        <v>0.14000000000000001</v>
      </c>
      <c r="O45" s="24"/>
      <c r="P45" s="59"/>
    </row>
    <row r="46" spans="2:16" x14ac:dyDescent="0.35">
      <c r="B46" s="20"/>
      <c r="C46" s="10" t="s">
        <v>14</v>
      </c>
      <c r="D46" s="21"/>
      <c r="E46" s="53" t="s">
        <v>53</v>
      </c>
      <c r="F46" s="22">
        <v>46.052</v>
      </c>
      <c r="G46" s="22">
        <v>46.052</v>
      </c>
      <c r="H46" s="23">
        <f t="shared" si="4"/>
        <v>0</v>
      </c>
      <c r="I46" s="24"/>
      <c r="J46" s="58"/>
      <c r="K46" s="55"/>
      <c r="L46" s="22">
        <v>0</v>
      </c>
      <c r="M46" s="22">
        <v>0</v>
      </c>
      <c r="N46" s="45">
        <f t="shared" si="5"/>
        <v>0</v>
      </c>
      <c r="O46" s="24"/>
      <c r="P46" s="59"/>
    </row>
    <row r="47" spans="2:16" x14ac:dyDescent="0.35">
      <c r="B47" s="20"/>
      <c r="C47" s="10" t="s">
        <v>17</v>
      </c>
      <c r="D47" s="21"/>
      <c r="E47" s="53" t="s">
        <v>53</v>
      </c>
      <c r="F47" s="22">
        <v>-54.387</v>
      </c>
      <c r="G47" s="22">
        <v>-54.387</v>
      </c>
      <c r="H47" s="23">
        <f t="shared" si="4"/>
        <v>0</v>
      </c>
      <c r="I47" s="24"/>
      <c r="J47" s="58"/>
      <c r="K47" s="55"/>
      <c r="L47" s="22">
        <v>0</v>
      </c>
      <c r="M47" s="22">
        <v>0</v>
      </c>
      <c r="N47" s="45">
        <f t="shared" si="5"/>
        <v>0</v>
      </c>
      <c r="O47" s="24"/>
      <c r="P47" s="59"/>
    </row>
    <row r="48" spans="2:16" ht="26" x14ac:dyDescent="0.35">
      <c r="B48" s="20"/>
      <c r="C48" s="10" t="s">
        <v>14</v>
      </c>
      <c r="D48" s="21"/>
      <c r="E48" s="53" t="s">
        <v>54</v>
      </c>
      <c r="F48" s="22">
        <v>1.6126239400000002</v>
      </c>
      <c r="G48" s="22">
        <v>2</v>
      </c>
      <c r="H48" s="23">
        <f t="shared" si="4"/>
        <v>-0.3873760599999998</v>
      </c>
      <c r="I48" s="24"/>
      <c r="J48" s="58"/>
      <c r="K48" s="55"/>
      <c r="L48" s="22">
        <v>28.294</v>
      </c>
      <c r="M48" s="22">
        <v>33.249000000000002</v>
      </c>
      <c r="N48" s="45">
        <f t="shared" si="5"/>
        <v>-4.9550000000000018</v>
      </c>
      <c r="O48" s="24"/>
      <c r="P48" s="59"/>
    </row>
    <row r="49" spans="2:18" ht="26" x14ac:dyDescent="0.35">
      <c r="B49" s="20"/>
      <c r="C49" s="10" t="s">
        <v>14</v>
      </c>
      <c r="D49" s="21"/>
      <c r="E49" s="53" t="s">
        <v>54</v>
      </c>
      <c r="F49" s="22">
        <v>-10</v>
      </c>
      <c r="G49" s="22">
        <v>0</v>
      </c>
      <c r="H49" s="23">
        <f t="shared" si="4"/>
        <v>-10</v>
      </c>
      <c r="I49" s="24"/>
      <c r="J49" s="58">
        <v>7</v>
      </c>
      <c r="K49" s="55"/>
      <c r="L49" s="22">
        <v>0</v>
      </c>
      <c r="M49" s="22">
        <v>0</v>
      </c>
      <c r="N49" s="45"/>
      <c r="O49" s="24"/>
      <c r="P49" s="59"/>
    </row>
    <row r="50" spans="2:18" x14ac:dyDescent="0.35">
      <c r="B50" s="20"/>
      <c r="C50" s="10"/>
      <c r="D50" s="21"/>
      <c r="E50" s="53" t="s">
        <v>55</v>
      </c>
      <c r="F50" s="22">
        <v>2.508</v>
      </c>
      <c r="G50" s="22"/>
      <c r="H50" s="23">
        <f t="shared" si="4"/>
        <v>2.508</v>
      </c>
      <c r="I50" s="24"/>
      <c r="J50" s="58"/>
      <c r="K50" s="55"/>
      <c r="L50" s="33">
        <v>1.655</v>
      </c>
      <c r="M50" s="33">
        <v>1.1970000000000001</v>
      </c>
      <c r="N50" s="46"/>
      <c r="O50" s="35"/>
      <c r="P50" s="59"/>
    </row>
    <row r="51" spans="2:18" x14ac:dyDescent="0.35">
      <c r="B51" s="47"/>
      <c r="C51" s="48"/>
      <c r="D51" s="104" t="s">
        <v>28</v>
      </c>
      <c r="E51" s="105"/>
      <c r="F51" s="49">
        <f>SUM(F36:F50)</f>
        <v>-1.6679101799999936</v>
      </c>
      <c r="G51" s="49">
        <f>SUM(G36:G49)</f>
        <v>35.090198999999998</v>
      </c>
      <c r="H51" s="12">
        <f t="shared" si="4"/>
        <v>-36.758109179999991</v>
      </c>
      <c r="I51" s="50">
        <f>H51/G51</f>
        <v>-1.0475320809665398</v>
      </c>
      <c r="J51" s="60">
        <v>7</v>
      </c>
      <c r="K51" s="52"/>
      <c r="L51" s="49">
        <f>SUM(L36:L50)</f>
        <v>98.196000000000012</v>
      </c>
      <c r="M51" s="49">
        <f>SUM(M36:M50)</f>
        <v>141.68600000000001</v>
      </c>
      <c r="N51" s="12">
        <f>L51-M51</f>
        <v>-43.489999999999995</v>
      </c>
      <c r="O51" s="50">
        <f>N51/M51</f>
        <v>-0.30694634614570243</v>
      </c>
      <c r="P51" s="51"/>
    </row>
    <row r="52" spans="2:18" x14ac:dyDescent="0.35">
      <c r="B52" s="38"/>
      <c r="C52" s="39"/>
      <c r="D52" s="39"/>
      <c r="E52" s="39"/>
      <c r="F52" s="39"/>
      <c r="G52" s="39"/>
      <c r="H52" s="39"/>
      <c r="I52" s="40"/>
      <c r="J52" s="41"/>
      <c r="K52" s="39"/>
      <c r="L52" s="39"/>
      <c r="M52" s="39"/>
      <c r="N52" s="39"/>
      <c r="O52" s="40"/>
      <c r="P52" s="42"/>
    </row>
    <row r="53" spans="2:18" ht="26" x14ac:dyDescent="0.35">
      <c r="B53" s="20" t="s">
        <v>56</v>
      </c>
      <c r="C53" s="10" t="s">
        <v>14</v>
      </c>
      <c r="D53" s="21" t="s">
        <v>57</v>
      </c>
      <c r="E53" s="53" t="s">
        <v>58</v>
      </c>
      <c r="F53" s="22">
        <v>50.320132910000005</v>
      </c>
      <c r="G53" s="22">
        <v>37.1</v>
      </c>
      <c r="H53" s="23">
        <f t="shared" ref="H53:H59" si="6">F53-G53</f>
        <v>13.220132910000004</v>
      </c>
      <c r="I53" s="24">
        <f>H53/G53</f>
        <v>0.35633781428571437</v>
      </c>
      <c r="J53" s="58">
        <v>3</v>
      </c>
      <c r="K53" s="55"/>
      <c r="L53" s="45">
        <v>466.07</v>
      </c>
      <c r="M53" s="45">
        <v>366.85300000000001</v>
      </c>
      <c r="N53" s="45">
        <f t="shared" ref="N53:N67" si="7">L53-M53</f>
        <v>99.216999999999985</v>
      </c>
      <c r="O53" s="61"/>
      <c r="P53" s="54"/>
    </row>
    <row r="54" spans="2:18" x14ac:dyDescent="0.35">
      <c r="B54" s="20"/>
      <c r="C54" s="10" t="s">
        <v>14</v>
      </c>
      <c r="D54" s="21"/>
      <c r="E54" s="53" t="s">
        <v>59</v>
      </c>
      <c r="F54" s="22">
        <v>13.316085449999999</v>
      </c>
      <c r="G54" s="22">
        <v>15.494999999999999</v>
      </c>
      <c r="H54" s="23">
        <f t="shared" si="6"/>
        <v>-2.17891455</v>
      </c>
      <c r="I54" s="62"/>
      <c r="J54" s="54"/>
      <c r="K54" s="55"/>
      <c r="L54" s="45">
        <v>5.3070000000000004</v>
      </c>
      <c r="M54" s="45">
        <v>4.1520000000000001</v>
      </c>
      <c r="N54" s="45">
        <f t="shared" si="7"/>
        <v>1.1550000000000002</v>
      </c>
      <c r="O54" s="61"/>
      <c r="P54" s="54"/>
    </row>
    <row r="55" spans="2:18" x14ac:dyDescent="0.35">
      <c r="B55" s="20"/>
      <c r="C55" s="10" t="s">
        <v>14</v>
      </c>
      <c r="D55" s="21"/>
      <c r="E55" s="53" t="s">
        <v>60</v>
      </c>
      <c r="F55" s="22">
        <v>0.12300041000000002</v>
      </c>
      <c r="G55" s="22">
        <v>1.004</v>
      </c>
      <c r="H55" s="23">
        <f t="shared" si="6"/>
        <v>-0.88099958999999994</v>
      </c>
      <c r="I55" s="62"/>
      <c r="J55" s="54"/>
      <c r="K55" s="55"/>
      <c r="L55" s="45">
        <v>0.17699999999999999</v>
      </c>
      <c r="M55" s="45">
        <v>3.1850000000000001</v>
      </c>
      <c r="N55" s="45">
        <f t="shared" si="7"/>
        <v>-3.008</v>
      </c>
      <c r="O55" s="61"/>
      <c r="P55" s="54"/>
      <c r="R55" s="63"/>
    </row>
    <row r="56" spans="2:18" x14ac:dyDescent="0.35">
      <c r="B56" s="20"/>
      <c r="C56" s="10" t="s">
        <v>14</v>
      </c>
      <c r="D56" s="21"/>
      <c r="E56" s="53" t="s">
        <v>61</v>
      </c>
      <c r="F56" s="22">
        <v>16.299762999999999</v>
      </c>
      <c r="G56" s="22">
        <v>15.631</v>
      </c>
      <c r="H56" s="23">
        <f t="shared" si="6"/>
        <v>0.66876299999999844</v>
      </c>
      <c r="I56" s="62"/>
      <c r="J56" s="54"/>
      <c r="K56" s="55"/>
      <c r="L56" s="45">
        <v>0.3</v>
      </c>
      <c r="M56" s="45">
        <v>0</v>
      </c>
      <c r="N56" s="45">
        <f t="shared" si="7"/>
        <v>0.3</v>
      </c>
      <c r="O56" s="61"/>
      <c r="P56" s="54"/>
    </row>
    <row r="57" spans="2:18" ht="26" x14ac:dyDescent="0.35">
      <c r="B57" s="20"/>
      <c r="C57" s="10" t="s">
        <v>14</v>
      </c>
      <c r="D57" s="21"/>
      <c r="E57" s="53" t="s">
        <v>62</v>
      </c>
      <c r="F57" s="22">
        <v>12.231148900000001</v>
      </c>
      <c r="G57" s="22">
        <v>10.3</v>
      </c>
      <c r="H57" s="23">
        <f t="shared" si="6"/>
        <v>1.9311489000000002</v>
      </c>
      <c r="I57" s="62"/>
      <c r="J57" s="54"/>
      <c r="K57" s="55"/>
      <c r="L57" s="45">
        <v>4.7249999999999996</v>
      </c>
      <c r="M57" s="45">
        <v>10.199999999999999</v>
      </c>
      <c r="N57" s="45">
        <f t="shared" si="7"/>
        <v>-5.4749999999999996</v>
      </c>
      <c r="O57" s="61"/>
      <c r="P57" s="54"/>
    </row>
    <row r="58" spans="2:18" x14ac:dyDescent="0.35">
      <c r="B58" s="20"/>
      <c r="C58" s="10" t="s">
        <v>14</v>
      </c>
      <c r="D58" s="10"/>
      <c r="E58" s="11" t="s">
        <v>63</v>
      </c>
      <c r="F58" s="22">
        <v>32.392000000000003</v>
      </c>
      <c r="G58" s="22">
        <v>32.164999999999999</v>
      </c>
      <c r="H58" s="23">
        <f t="shared" si="6"/>
        <v>0.22700000000000387</v>
      </c>
      <c r="I58" s="24"/>
      <c r="J58" s="31"/>
      <c r="K58" s="26"/>
      <c r="L58" s="45">
        <v>5.0919999999999996</v>
      </c>
      <c r="M58" s="45">
        <v>116.645</v>
      </c>
      <c r="N58" s="45">
        <f t="shared" si="7"/>
        <v>-111.553</v>
      </c>
      <c r="O58" s="61"/>
      <c r="P58" s="31"/>
    </row>
    <row r="59" spans="2:18" x14ac:dyDescent="0.35">
      <c r="B59" s="47"/>
      <c r="C59" s="48"/>
      <c r="D59" s="104" t="s">
        <v>28</v>
      </c>
      <c r="E59" s="105"/>
      <c r="F59" s="49">
        <f>SUM(F53:F58)</f>
        <v>124.68213066999999</v>
      </c>
      <c r="G59" s="49">
        <f>SUM(G53:G58)</f>
        <v>111.69499999999999</v>
      </c>
      <c r="H59" s="12">
        <f t="shared" si="6"/>
        <v>12.987130669999999</v>
      </c>
      <c r="I59" s="50">
        <f>H59/G59</f>
        <v>0.11627316057119835</v>
      </c>
      <c r="J59" s="60">
        <v>3</v>
      </c>
      <c r="K59" s="52"/>
      <c r="L59" s="49">
        <f>SUM(L53:L58)</f>
        <v>481.67100000000005</v>
      </c>
      <c r="M59" s="49">
        <f>SUM(M53:M58)</f>
        <v>501.03499999999997</v>
      </c>
      <c r="N59" s="12">
        <f>L59-M59</f>
        <v>-19.363999999999919</v>
      </c>
      <c r="O59" s="50">
        <f>N59/M59</f>
        <v>-3.8647998642809225E-2</v>
      </c>
      <c r="P59" s="51"/>
    </row>
    <row r="60" spans="2:18" x14ac:dyDescent="0.35">
      <c r="B60" s="38"/>
      <c r="C60" s="39"/>
      <c r="D60" s="39"/>
      <c r="E60" s="39"/>
      <c r="F60" s="38"/>
      <c r="G60" s="38"/>
      <c r="H60" s="39"/>
      <c r="I60" s="64"/>
      <c r="J60" s="65"/>
      <c r="K60" s="39"/>
      <c r="L60" s="39"/>
      <c r="M60" s="39"/>
      <c r="N60" s="39"/>
      <c r="O60" s="40"/>
      <c r="P60" s="42"/>
    </row>
    <row r="61" spans="2:18" ht="39" x14ac:dyDescent="0.35">
      <c r="B61" s="20" t="s">
        <v>64</v>
      </c>
      <c r="C61" s="10" t="s">
        <v>14</v>
      </c>
      <c r="D61" s="21" t="s">
        <v>65</v>
      </c>
      <c r="E61" s="53" t="s">
        <v>66</v>
      </c>
      <c r="F61" s="22">
        <v>257.93299999999999</v>
      </c>
      <c r="G61" s="22">
        <v>261.83699999999999</v>
      </c>
      <c r="H61" s="23">
        <f>F61-G61</f>
        <v>-3.9039999999999964</v>
      </c>
      <c r="I61" s="62"/>
      <c r="J61" s="54"/>
      <c r="K61" s="55"/>
      <c r="L61" s="37">
        <v>1.321</v>
      </c>
      <c r="M61" s="37">
        <v>0.40200000000000002</v>
      </c>
      <c r="N61" s="43">
        <f t="shared" si="7"/>
        <v>0.91899999999999993</v>
      </c>
      <c r="O61" s="66"/>
      <c r="P61" s="56"/>
    </row>
    <row r="62" spans="2:18" x14ac:dyDescent="0.35">
      <c r="B62" s="20"/>
      <c r="C62" s="10" t="s">
        <v>14</v>
      </c>
      <c r="D62" s="21"/>
      <c r="E62" s="53" t="s">
        <v>67</v>
      </c>
      <c r="F62" s="22">
        <v>3.8029999999999999</v>
      </c>
      <c r="G62" s="22">
        <v>7.2160000000000002</v>
      </c>
      <c r="H62" s="23">
        <f>F62-G62</f>
        <v>-3.4130000000000003</v>
      </c>
      <c r="I62" s="62"/>
      <c r="J62" s="54"/>
      <c r="K62" s="55"/>
      <c r="L62" s="22">
        <v>8.68</v>
      </c>
      <c r="M62" s="22">
        <v>2.25</v>
      </c>
      <c r="N62" s="45">
        <f t="shared" si="7"/>
        <v>6.43</v>
      </c>
      <c r="O62" s="62"/>
      <c r="P62" s="56"/>
    </row>
    <row r="63" spans="2:18" x14ac:dyDescent="0.35">
      <c r="B63" s="20"/>
      <c r="C63" s="10" t="s">
        <v>14</v>
      </c>
      <c r="D63" s="21"/>
      <c r="E63" s="53" t="s">
        <v>68</v>
      </c>
      <c r="F63" s="22">
        <v>0</v>
      </c>
      <c r="G63" s="22">
        <v>0</v>
      </c>
      <c r="H63" s="23">
        <f>F63-G63</f>
        <v>0</v>
      </c>
      <c r="I63" s="62"/>
      <c r="J63" s="54"/>
      <c r="K63" s="55"/>
      <c r="L63" s="22">
        <v>0</v>
      </c>
      <c r="M63" s="22">
        <v>0</v>
      </c>
      <c r="N63" s="45">
        <f t="shared" si="7"/>
        <v>0</v>
      </c>
      <c r="O63" s="62"/>
      <c r="P63" s="56"/>
    </row>
    <row r="64" spans="2:18" x14ac:dyDescent="0.35">
      <c r="B64" s="20"/>
      <c r="C64" s="10"/>
      <c r="D64" s="21"/>
      <c r="E64" s="53"/>
      <c r="F64" s="22"/>
      <c r="G64" s="22"/>
      <c r="H64" s="23"/>
      <c r="I64" s="62"/>
      <c r="J64" s="54"/>
      <c r="K64" s="55"/>
      <c r="L64" s="33"/>
      <c r="M64" s="33"/>
      <c r="N64" s="46"/>
      <c r="O64" s="67"/>
      <c r="P64" s="56"/>
    </row>
    <row r="65" spans="2:16" x14ac:dyDescent="0.35">
      <c r="B65" s="47"/>
      <c r="C65" s="48"/>
      <c r="D65" s="104" t="s">
        <v>28</v>
      </c>
      <c r="E65" s="105"/>
      <c r="F65" s="49">
        <f>SUM(F61:F63)</f>
        <v>261.73599999999999</v>
      </c>
      <c r="G65" s="49">
        <f>SUM(G61:G63)</f>
        <v>269.053</v>
      </c>
      <c r="H65" s="12">
        <f>F65-G65</f>
        <v>-7.3170000000000073</v>
      </c>
      <c r="I65" s="50">
        <f>H65/G65</f>
        <v>-2.7195385295833933E-2</v>
      </c>
      <c r="J65" s="51"/>
      <c r="K65" s="52"/>
      <c r="L65" s="49">
        <f>SUM(L61:L63)</f>
        <v>10.000999999999999</v>
      </c>
      <c r="M65" s="49">
        <f>SUM(M61:M63)</f>
        <v>2.6520000000000001</v>
      </c>
      <c r="N65" s="12">
        <f t="shared" si="7"/>
        <v>7.3489999999999993</v>
      </c>
      <c r="O65" s="50"/>
      <c r="P65" s="51"/>
    </row>
    <row r="66" spans="2:16" x14ac:dyDescent="0.35">
      <c r="B66" s="38"/>
      <c r="C66" s="39"/>
      <c r="D66" s="39"/>
      <c r="E66" s="39"/>
      <c r="F66" s="38"/>
      <c r="G66" s="38"/>
      <c r="H66" s="39"/>
      <c r="I66" s="64"/>
      <c r="J66" s="65"/>
      <c r="K66" s="39"/>
      <c r="L66" s="39"/>
      <c r="M66" s="39"/>
      <c r="N66" s="39"/>
      <c r="O66" s="40"/>
      <c r="P66" s="42"/>
    </row>
    <row r="67" spans="2:16" ht="26" x14ac:dyDescent="0.35">
      <c r="B67" s="20" t="s">
        <v>69</v>
      </c>
      <c r="C67" s="10" t="s">
        <v>14</v>
      </c>
      <c r="D67" s="21" t="s">
        <v>70</v>
      </c>
      <c r="E67" s="53" t="s">
        <v>71</v>
      </c>
      <c r="F67" s="68">
        <v>29.071000000000002</v>
      </c>
      <c r="G67" s="68">
        <v>29.081</v>
      </c>
      <c r="H67" s="23">
        <f>F67-G67</f>
        <v>-9.9999999999980105E-3</v>
      </c>
      <c r="I67" s="62"/>
      <c r="J67" s="54"/>
      <c r="K67" s="55"/>
      <c r="L67" s="49">
        <v>34</v>
      </c>
      <c r="M67" s="49">
        <v>34</v>
      </c>
      <c r="N67" s="14">
        <f t="shared" si="7"/>
        <v>0</v>
      </c>
      <c r="O67" s="69"/>
      <c r="P67" s="59"/>
    </row>
    <row r="68" spans="2:16" x14ac:dyDescent="0.35">
      <c r="B68" s="38"/>
      <c r="C68" s="39"/>
      <c r="D68" s="39"/>
      <c r="E68" s="39"/>
      <c r="F68" s="38"/>
      <c r="G68" s="38"/>
      <c r="H68" s="39"/>
      <c r="I68" s="70"/>
      <c r="J68" s="65"/>
      <c r="K68" s="39"/>
      <c r="L68" s="39"/>
      <c r="M68" s="39"/>
      <c r="N68" s="39"/>
      <c r="O68" s="40"/>
      <c r="P68" s="42"/>
    </row>
    <row r="69" spans="2:16" x14ac:dyDescent="0.35">
      <c r="B69" s="20" t="s">
        <v>72</v>
      </c>
      <c r="C69" s="10" t="s">
        <v>73</v>
      </c>
      <c r="D69" s="21" t="s">
        <v>73</v>
      </c>
      <c r="E69" s="53"/>
      <c r="F69" s="68">
        <v>2.427</v>
      </c>
      <c r="G69" s="68">
        <v>2.577</v>
      </c>
      <c r="H69" s="45">
        <f>F69-G69</f>
        <v>-0.14999999999999991</v>
      </c>
      <c r="I69" s="45"/>
      <c r="J69" s="54"/>
      <c r="K69" s="55"/>
      <c r="L69" s="49">
        <v>854.9</v>
      </c>
      <c r="M69" s="49">
        <v>-120</v>
      </c>
      <c r="N69" s="14">
        <f>L69-M69</f>
        <v>974.9</v>
      </c>
      <c r="O69" s="69">
        <f>N69/M69</f>
        <v>-8.1241666666666656</v>
      </c>
      <c r="P69" s="59">
        <v>11</v>
      </c>
    </row>
    <row r="70" spans="2:16" x14ac:dyDescent="0.35">
      <c r="B70" s="38"/>
      <c r="C70" s="39"/>
      <c r="D70" s="39"/>
      <c r="E70" s="39"/>
      <c r="F70" s="38"/>
      <c r="G70" s="38"/>
      <c r="H70" s="39"/>
      <c r="I70" s="64"/>
      <c r="J70" s="65"/>
      <c r="K70" s="39"/>
      <c r="L70" s="39"/>
      <c r="M70" s="39"/>
      <c r="N70" s="39"/>
      <c r="O70" s="40"/>
      <c r="P70" s="42"/>
    </row>
    <row r="71" spans="2:16" ht="26" x14ac:dyDescent="0.35">
      <c r="B71" s="20" t="s">
        <v>74</v>
      </c>
      <c r="C71" s="10" t="s">
        <v>14</v>
      </c>
      <c r="D71" s="21" t="s">
        <v>75</v>
      </c>
      <c r="E71" s="53" t="s">
        <v>76</v>
      </c>
      <c r="F71" s="22">
        <v>7.6429999999999998</v>
      </c>
      <c r="G71" s="22">
        <v>7.5010000000000003</v>
      </c>
      <c r="H71" s="23">
        <f t="shared" ref="H71:H86" si="8">F71-G71</f>
        <v>0.14199999999999946</v>
      </c>
      <c r="I71" s="62"/>
      <c r="J71" s="58"/>
      <c r="K71" s="55"/>
      <c r="L71" s="37">
        <v>0.4</v>
      </c>
      <c r="M71" s="37">
        <v>0.4</v>
      </c>
      <c r="N71" s="43">
        <f t="shared" ref="N71:N112" si="9">L71-M71</f>
        <v>0</v>
      </c>
      <c r="O71" s="66"/>
      <c r="P71" s="59"/>
    </row>
    <row r="72" spans="2:16" x14ac:dyDescent="0.35">
      <c r="B72" s="20"/>
      <c r="C72" s="10" t="s">
        <v>14</v>
      </c>
      <c r="D72" s="21"/>
      <c r="E72" s="53" t="s">
        <v>77</v>
      </c>
      <c r="F72" s="22">
        <f>16.687+75.441</f>
        <v>92.128</v>
      </c>
      <c r="G72" s="22">
        <v>71.605999999999995</v>
      </c>
      <c r="H72" s="23">
        <f t="shared" si="8"/>
        <v>20.522000000000006</v>
      </c>
      <c r="I72" s="62">
        <f>H72/G72</f>
        <v>0.28659609529927671</v>
      </c>
      <c r="J72" s="58">
        <v>4</v>
      </c>
      <c r="K72" s="55"/>
      <c r="L72" s="22">
        <v>8.0570000000000004</v>
      </c>
      <c r="M72" s="22">
        <v>2.1179999999999999</v>
      </c>
      <c r="N72" s="45">
        <f t="shared" si="9"/>
        <v>5.9390000000000001</v>
      </c>
      <c r="O72" s="62">
        <f>N72/M72</f>
        <v>2.8040604343720492</v>
      </c>
      <c r="P72" s="59">
        <v>12</v>
      </c>
    </row>
    <row r="73" spans="2:16" x14ac:dyDescent="0.35">
      <c r="B73" s="20"/>
      <c r="C73" s="10" t="s">
        <v>17</v>
      </c>
      <c r="D73" s="21"/>
      <c r="E73" s="53" t="s">
        <v>77</v>
      </c>
      <c r="F73" s="22">
        <v>0</v>
      </c>
      <c r="G73" s="22">
        <v>-53.54</v>
      </c>
      <c r="H73" s="23">
        <f t="shared" si="8"/>
        <v>53.54</v>
      </c>
      <c r="I73" s="62">
        <f>H73/G73</f>
        <v>-1</v>
      </c>
      <c r="J73" s="58">
        <v>4</v>
      </c>
      <c r="K73" s="55"/>
      <c r="L73" s="22">
        <v>0</v>
      </c>
      <c r="M73" s="22">
        <v>0</v>
      </c>
      <c r="N73" s="45">
        <f t="shared" si="9"/>
        <v>0</v>
      </c>
      <c r="O73" s="62"/>
      <c r="P73" s="59"/>
    </row>
    <row r="74" spans="2:16" ht="26" x14ac:dyDescent="0.35">
      <c r="B74" s="20"/>
      <c r="C74" s="10" t="s">
        <v>14</v>
      </c>
      <c r="D74" s="21"/>
      <c r="E74" s="53" t="s">
        <v>78</v>
      </c>
      <c r="F74" s="22">
        <v>10.286</v>
      </c>
      <c r="G74" s="22">
        <v>22.507000000000001</v>
      </c>
      <c r="H74" s="23">
        <f t="shared" si="8"/>
        <v>-12.221000000000002</v>
      </c>
      <c r="I74" s="62">
        <f>H74/G74</f>
        <v>-0.54298662638290318</v>
      </c>
      <c r="J74" s="58">
        <v>4</v>
      </c>
      <c r="K74" s="55"/>
      <c r="L74" s="22"/>
      <c r="M74" s="22"/>
      <c r="N74" s="45"/>
      <c r="O74" s="62"/>
      <c r="P74" s="59"/>
    </row>
    <row r="75" spans="2:16" x14ac:dyDescent="0.35">
      <c r="B75" s="20"/>
      <c r="C75" s="10" t="s">
        <v>14</v>
      </c>
      <c r="D75" s="21"/>
      <c r="E75" s="53" t="s">
        <v>79</v>
      </c>
      <c r="F75" s="22">
        <v>1.4850000000000001</v>
      </c>
      <c r="G75" s="22">
        <v>1.591</v>
      </c>
      <c r="H75" s="23">
        <f t="shared" si="8"/>
        <v>-0.10599999999999987</v>
      </c>
      <c r="I75" s="62">
        <f>H75/G75</f>
        <v>-6.662476429918282E-2</v>
      </c>
      <c r="J75" s="58"/>
      <c r="K75" s="55"/>
      <c r="L75" s="22">
        <v>0.2</v>
      </c>
      <c r="M75" s="22">
        <v>0.4</v>
      </c>
      <c r="N75" s="45">
        <f t="shared" si="9"/>
        <v>-0.2</v>
      </c>
      <c r="O75" s="62"/>
      <c r="P75" s="59"/>
    </row>
    <row r="76" spans="2:16" ht="26" x14ac:dyDescent="0.35">
      <c r="B76" s="20"/>
      <c r="C76" s="10" t="s">
        <v>14</v>
      </c>
      <c r="D76" s="21"/>
      <c r="E76" s="53" t="s">
        <v>80</v>
      </c>
      <c r="F76" s="22">
        <v>4.1440000000000001</v>
      </c>
      <c r="G76" s="22">
        <v>4.1529999999999996</v>
      </c>
      <c r="H76" s="23">
        <f t="shared" si="8"/>
        <v>-8.9999999999994529E-3</v>
      </c>
      <c r="I76" s="62"/>
      <c r="J76" s="58"/>
      <c r="K76" s="55"/>
      <c r="L76" s="22">
        <v>0.66600000000000004</v>
      </c>
      <c r="M76" s="22">
        <v>0.503</v>
      </c>
      <c r="N76" s="45">
        <f t="shared" si="9"/>
        <v>0.16300000000000003</v>
      </c>
      <c r="O76" s="62"/>
      <c r="P76" s="59"/>
    </row>
    <row r="77" spans="2:16" ht="16.5" customHeight="1" x14ac:dyDescent="0.35">
      <c r="B77" s="20"/>
      <c r="C77" s="10" t="s">
        <v>14</v>
      </c>
      <c r="D77" s="21"/>
      <c r="E77" s="53" t="s">
        <v>81</v>
      </c>
      <c r="F77" s="22">
        <v>59.261000000000003</v>
      </c>
      <c r="G77" s="22">
        <v>9.1329999999999991</v>
      </c>
      <c r="H77" s="23">
        <f t="shared" si="8"/>
        <v>50.128</v>
      </c>
      <c r="I77" s="62">
        <f>H77/G77</f>
        <v>5.4886674696156801</v>
      </c>
      <c r="J77" s="58">
        <v>4</v>
      </c>
      <c r="K77" s="55"/>
      <c r="L77" s="22">
        <v>14.826000000000001</v>
      </c>
      <c r="M77" s="22">
        <v>1.99</v>
      </c>
      <c r="N77" s="45">
        <f t="shared" si="9"/>
        <v>12.836</v>
      </c>
      <c r="O77" s="62">
        <f>N77/M77</f>
        <v>6.4502512562814074</v>
      </c>
      <c r="P77" s="59">
        <v>12</v>
      </c>
    </row>
    <row r="78" spans="2:16" ht="26" x14ac:dyDescent="0.35">
      <c r="B78" s="20"/>
      <c r="C78" s="10" t="s">
        <v>14</v>
      </c>
      <c r="D78" s="21"/>
      <c r="E78" s="53" t="s">
        <v>82</v>
      </c>
      <c r="F78" s="22">
        <v>4.9619999999999997</v>
      </c>
      <c r="G78" s="22">
        <v>4.7720000000000002</v>
      </c>
      <c r="H78" s="23">
        <f t="shared" si="8"/>
        <v>0.1899999999999995</v>
      </c>
      <c r="I78" s="62"/>
      <c r="J78" s="58"/>
      <c r="K78" s="55"/>
      <c r="L78" s="22">
        <v>0.26600000000000001</v>
      </c>
      <c r="M78" s="22">
        <v>0.26100000000000001</v>
      </c>
      <c r="N78" s="45">
        <f t="shared" si="9"/>
        <v>5.0000000000000044E-3</v>
      </c>
      <c r="O78" s="62"/>
      <c r="P78" s="59"/>
    </row>
    <row r="79" spans="2:16" x14ac:dyDescent="0.35">
      <c r="B79" s="20"/>
      <c r="C79" s="10" t="s">
        <v>14</v>
      </c>
      <c r="D79" s="21"/>
      <c r="E79" s="53" t="s">
        <v>83</v>
      </c>
      <c r="F79" s="22">
        <v>1.202</v>
      </c>
      <c r="G79" s="22">
        <v>0.54500000000000004</v>
      </c>
      <c r="H79" s="23">
        <f t="shared" si="8"/>
        <v>0.65699999999999992</v>
      </c>
      <c r="I79" s="62"/>
      <c r="J79" s="58"/>
      <c r="K79" s="55"/>
      <c r="L79" s="22">
        <v>1.524</v>
      </c>
      <c r="M79" s="22">
        <v>1.966</v>
      </c>
      <c r="N79" s="45">
        <f t="shared" si="9"/>
        <v>-0.44199999999999995</v>
      </c>
      <c r="O79" s="62"/>
      <c r="P79" s="59"/>
    </row>
    <row r="80" spans="2:16" ht="26" x14ac:dyDescent="0.35">
      <c r="B80" s="20"/>
      <c r="C80" s="10" t="s">
        <v>14</v>
      </c>
      <c r="D80" s="21"/>
      <c r="E80" s="53" t="s">
        <v>84</v>
      </c>
      <c r="F80" s="22">
        <v>0</v>
      </c>
      <c r="G80" s="22">
        <v>0</v>
      </c>
      <c r="H80" s="23">
        <f t="shared" si="8"/>
        <v>0</v>
      </c>
      <c r="I80" s="62"/>
      <c r="J80" s="58"/>
      <c r="K80" s="55"/>
      <c r="L80" s="22">
        <v>0</v>
      </c>
      <c r="M80" s="22">
        <v>0</v>
      </c>
      <c r="N80" s="45">
        <f t="shared" si="9"/>
        <v>0</v>
      </c>
      <c r="O80" s="62"/>
      <c r="P80" s="59"/>
    </row>
    <row r="81" spans="2:20" x14ac:dyDescent="0.35">
      <c r="B81" s="20"/>
      <c r="C81" s="10" t="s">
        <v>14</v>
      </c>
      <c r="D81" s="21"/>
      <c r="E81" s="53" t="s">
        <v>85</v>
      </c>
      <c r="F81" s="22">
        <v>5.5869999999999997</v>
      </c>
      <c r="G81" s="22">
        <v>0.39600000000000002</v>
      </c>
      <c r="H81" s="23">
        <f t="shared" si="8"/>
        <v>5.1909999999999998</v>
      </c>
      <c r="I81" s="62"/>
      <c r="J81" s="58"/>
      <c r="K81" s="55"/>
      <c r="L81" s="22">
        <v>8.1</v>
      </c>
      <c r="M81" s="22">
        <v>8.2240000000000002</v>
      </c>
      <c r="N81" s="45">
        <f t="shared" si="9"/>
        <v>-0.12400000000000055</v>
      </c>
      <c r="O81" s="62"/>
      <c r="P81" s="59"/>
    </row>
    <row r="82" spans="2:20" ht="26" x14ac:dyDescent="0.35">
      <c r="B82" s="20"/>
      <c r="C82" s="10"/>
      <c r="D82" s="21"/>
      <c r="E82" s="53" t="s">
        <v>86</v>
      </c>
      <c r="F82" s="22">
        <v>0.57799999999999996</v>
      </c>
      <c r="G82" s="22">
        <v>5.5590000000000002</v>
      </c>
      <c r="H82" s="23">
        <f t="shared" si="8"/>
        <v>-4.9809999999999999</v>
      </c>
      <c r="I82" s="62"/>
      <c r="J82" s="54"/>
      <c r="K82" s="55"/>
      <c r="L82" s="22">
        <v>6.75</v>
      </c>
      <c r="M82" s="22">
        <v>8.3000000000000007</v>
      </c>
      <c r="N82" s="45">
        <f t="shared" si="9"/>
        <v>-1.5500000000000007</v>
      </c>
      <c r="O82" s="62"/>
      <c r="P82" s="59"/>
    </row>
    <row r="83" spans="2:20" ht="26" x14ac:dyDescent="0.35">
      <c r="B83" s="20"/>
      <c r="C83" s="10" t="s">
        <v>17</v>
      </c>
      <c r="D83" s="21"/>
      <c r="E83" s="53" t="s">
        <v>87</v>
      </c>
      <c r="F83" s="22">
        <v>0</v>
      </c>
      <c r="G83" s="22">
        <v>0</v>
      </c>
      <c r="H83" s="23">
        <f t="shared" si="8"/>
        <v>0</v>
      </c>
      <c r="I83" s="62"/>
      <c r="J83" s="54"/>
      <c r="K83" s="55"/>
      <c r="L83" s="22">
        <v>0</v>
      </c>
      <c r="M83" s="22">
        <v>0</v>
      </c>
      <c r="N83" s="45">
        <f t="shared" si="9"/>
        <v>0</v>
      </c>
      <c r="O83" s="62"/>
      <c r="P83" s="59"/>
    </row>
    <row r="84" spans="2:20" x14ac:dyDescent="0.35">
      <c r="B84" s="20"/>
      <c r="C84" s="10"/>
      <c r="D84" s="21"/>
      <c r="E84" s="53" t="s">
        <v>88</v>
      </c>
      <c r="F84" s="22">
        <v>0</v>
      </c>
      <c r="G84" s="22">
        <v>0</v>
      </c>
      <c r="H84" s="23">
        <f t="shared" si="8"/>
        <v>0</v>
      </c>
      <c r="I84" s="62"/>
      <c r="J84" s="54"/>
      <c r="K84" s="55"/>
      <c r="L84" s="22">
        <v>27.734000000000002</v>
      </c>
      <c r="M84" s="22">
        <v>0</v>
      </c>
      <c r="N84" s="45">
        <f t="shared" si="9"/>
        <v>27.734000000000002</v>
      </c>
      <c r="O84" s="62" t="e">
        <f>N84/M84</f>
        <v>#DIV/0!</v>
      </c>
      <c r="P84" s="59">
        <v>12</v>
      </c>
    </row>
    <row r="85" spans="2:20" ht="26" x14ac:dyDescent="0.35">
      <c r="B85" s="20"/>
      <c r="C85" s="10" t="s">
        <v>14</v>
      </c>
      <c r="D85" s="21"/>
      <c r="E85" s="53" t="s">
        <v>89</v>
      </c>
      <c r="F85" s="22">
        <v>-2.1000000000000001E-2</v>
      </c>
      <c r="G85" s="22">
        <v>-2.1000000000000001E-2</v>
      </c>
      <c r="H85" s="23">
        <f t="shared" si="8"/>
        <v>0</v>
      </c>
      <c r="I85" s="62"/>
      <c r="J85" s="54"/>
      <c r="K85" s="55"/>
      <c r="L85" s="22">
        <v>0</v>
      </c>
      <c r="M85" s="22">
        <v>0</v>
      </c>
      <c r="N85" s="45">
        <f t="shared" si="9"/>
        <v>0</v>
      </c>
      <c r="O85" s="62"/>
      <c r="P85" s="59"/>
    </row>
    <row r="86" spans="2:20" x14ac:dyDescent="0.35">
      <c r="B86" s="20"/>
      <c r="C86" s="10" t="s">
        <v>14</v>
      </c>
      <c r="D86" s="21"/>
      <c r="E86" s="53" t="s">
        <v>90</v>
      </c>
      <c r="F86" s="22">
        <v>15.145</v>
      </c>
      <c r="G86" s="22">
        <v>5.2549999999999999</v>
      </c>
      <c r="H86" s="23">
        <f t="shared" si="8"/>
        <v>9.89</v>
      </c>
      <c r="I86" s="62">
        <f>H86/G86</f>
        <v>1.8820171265461467</v>
      </c>
      <c r="J86" s="58">
        <v>4</v>
      </c>
      <c r="K86" s="55"/>
      <c r="L86" s="22">
        <v>0</v>
      </c>
      <c r="M86" s="22">
        <v>0</v>
      </c>
      <c r="N86" s="45">
        <f t="shared" si="9"/>
        <v>0</v>
      </c>
      <c r="O86" s="62"/>
      <c r="P86" s="59"/>
    </row>
    <row r="87" spans="2:20" x14ac:dyDescent="0.35">
      <c r="B87" s="20"/>
      <c r="C87" s="10"/>
      <c r="D87" s="21"/>
      <c r="E87" s="53"/>
      <c r="F87" s="22"/>
      <c r="G87" s="22"/>
      <c r="H87" s="23"/>
      <c r="I87" s="62"/>
      <c r="J87" s="54"/>
      <c r="K87" s="55"/>
      <c r="L87" s="33"/>
      <c r="M87" s="33"/>
      <c r="N87" s="46"/>
      <c r="O87" s="67"/>
      <c r="P87" s="59"/>
    </row>
    <row r="88" spans="2:20" x14ac:dyDescent="0.35">
      <c r="B88" s="47"/>
      <c r="C88" s="48"/>
      <c r="D88" s="104" t="s">
        <v>28</v>
      </c>
      <c r="E88" s="105"/>
      <c r="F88" s="49">
        <f>SUM(F71:F86)</f>
        <v>202.4</v>
      </c>
      <c r="G88" s="49">
        <f>SUM(G71:G86)</f>
        <v>79.456999999999994</v>
      </c>
      <c r="H88" s="12">
        <f>F88-G88</f>
        <v>122.94300000000001</v>
      </c>
      <c r="I88" s="50">
        <f>H88/G88</f>
        <v>1.547289729035831</v>
      </c>
      <c r="J88" s="60">
        <v>4</v>
      </c>
      <c r="K88" s="52"/>
      <c r="L88" s="49">
        <f>SUM(L71:L86)</f>
        <v>68.522999999999996</v>
      </c>
      <c r="M88" s="49">
        <f>SUM(M71:M86)</f>
        <v>24.161999999999999</v>
      </c>
      <c r="N88" s="12">
        <f>L88-M88</f>
        <v>44.360999999999997</v>
      </c>
      <c r="O88" s="50">
        <f>N88/M88</f>
        <v>1.8359821206853737</v>
      </c>
      <c r="P88" s="60">
        <v>12</v>
      </c>
    </row>
    <row r="89" spans="2:20" x14ac:dyDescent="0.35">
      <c r="B89" s="38"/>
      <c r="C89" s="39"/>
      <c r="D89" s="39"/>
      <c r="E89" s="39"/>
      <c r="F89" s="38"/>
      <c r="G89" s="38"/>
      <c r="H89" s="39"/>
      <c r="I89" s="64"/>
      <c r="J89" s="65"/>
      <c r="K89" s="39"/>
      <c r="L89" s="39"/>
      <c r="M89" s="39"/>
      <c r="N89" s="39"/>
      <c r="O89" s="40"/>
      <c r="P89" s="42"/>
    </row>
    <row r="90" spans="2:20" ht="26" x14ac:dyDescent="0.35">
      <c r="B90" s="20" t="s">
        <v>91</v>
      </c>
      <c r="C90" s="10" t="s">
        <v>14</v>
      </c>
      <c r="D90" s="21" t="s">
        <v>92</v>
      </c>
      <c r="E90" s="53"/>
      <c r="F90" s="68">
        <v>365.27300000000002</v>
      </c>
      <c r="G90" s="68">
        <f>350.496+8</f>
        <v>358.49599999999998</v>
      </c>
      <c r="H90" s="23">
        <f>F90-G90</f>
        <v>6.7770000000000437</v>
      </c>
      <c r="I90" s="50"/>
      <c r="J90" s="54"/>
      <c r="K90" s="55"/>
      <c r="L90" s="49">
        <v>16.327000000000002</v>
      </c>
      <c r="M90" s="49">
        <v>29.06</v>
      </c>
      <c r="N90" s="14">
        <f>L90-M90</f>
        <v>-12.732999999999997</v>
      </c>
      <c r="O90" s="50">
        <f>N90/M90</f>
        <v>-0.4381624225739848</v>
      </c>
      <c r="P90" s="59">
        <v>13</v>
      </c>
      <c r="T90" s="101"/>
    </row>
    <row r="91" spans="2:20" x14ac:dyDescent="0.35">
      <c r="B91" s="38"/>
      <c r="C91" s="39"/>
      <c r="D91" s="39"/>
      <c r="E91" s="39"/>
      <c r="F91" s="38"/>
      <c r="G91" s="38"/>
      <c r="H91" s="39"/>
      <c r="I91" s="64"/>
      <c r="J91" s="65"/>
      <c r="K91" s="39"/>
      <c r="L91" s="39"/>
      <c r="M91" s="39"/>
      <c r="N91" s="39"/>
      <c r="O91" s="40"/>
      <c r="P91" s="42"/>
    </row>
    <row r="92" spans="2:20" ht="26" x14ac:dyDescent="0.35">
      <c r="B92" s="20" t="s">
        <v>93</v>
      </c>
      <c r="C92" s="10" t="s">
        <v>14</v>
      </c>
      <c r="D92" s="21" t="s">
        <v>94</v>
      </c>
      <c r="E92" s="53" t="s">
        <v>95</v>
      </c>
      <c r="F92" s="22">
        <f>488.37+0.409</f>
        <v>488.779</v>
      </c>
      <c r="G92" s="22">
        <f>431.449+0.276</f>
        <v>431.72500000000002</v>
      </c>
      <c r="H92" s="23">
        <f t="shared" ref="H92:H99" si="10">F92-G92</f>
        <v>57.053999999999974</v>
      </c>
      <c r="I92" s="62">
        <f>H92/G92</f>
        <v>0.13215356998089053</v>
      </c>
      <c r="J92" s="58">
        <v>5</v>
      </c>
      <c r="K92" s="55"/>
      <c r="L92" s="22">
        <v>21.356000000000002</v>
      </c>
      <c r="M92" s="22">
        <v>15.698</v>
      </c>
      <c r="N92" s="43">
        <f t="shared" si="9"/>
        <v>5.6580000000000013</v>
      </c>
      <c r="O92" s="62">
        <f>N92/M92</f>
        <v>0.36042808001019244</v>
      </c>
      <c r="P92" s="59">
        <v>14</v>
      </c>
    </row>
    <row r="93" spans="2:20" ht="26" x14ac:dyDescent="0.35">
      <c r="B93" s="20"/>
      <c r="C93" s="10" t="s">
        <v>17</v>
      </c>
      <c r="D93" s="21"/>
      <c r="E93" s="53" t="s">
        <v>95</v>
      </c>
      <c r="F93" s="22">
        <v>-418.21499999999997</v>
      </c>
      <c r="G93" s="22">
        <v>-409.81299999999999</v>
      </c>
      <c r="H93" s="23">
        <f t="shared" si="10"/>
        <v>-8.4019999999999868</v>
      </c>
      <c r="I93" s="62"/>
      <c r="J93" s="58"/>
      <c r="K93" s="55"/>
      <c r="L93" s="22"/>
      <c r="M93" s="22"/>
      <c r="N93" s="45">
        <f t="shared" si="9"/>
        <v>0</v>
      </c>
      <c r="O93" s="62"/>
      <c r="P93" s="59"/>
    </row>
    <row r="94" spans="2:20" ht="26" x14ac:dyDescent="0.35">
      <c r="B94" s="20"/>
      <c r="C94" s="10"/>
      <c r="D94" s="21"/>
      <c r="E94" s="53" t="s">
        <v>96</v>
      </c>
      <c r="F94" s="22">
        <v>16.327000000000002</v>
      </c>
      <c r="G94" s="22">
        <v>16.327000000000002</v>
      </c>
      <c r="H94" s="23">
        <f t="shared" si="10"/>
        <v>0</v>
      </c>
      <c r="I94" s="62"/>
      <c r="J94" s="58"/>
      <c r="K94" s="55"/>
      <c r="L94" s="22"/>
      <c r="M94" s="22"/>
      <c r="N94" s="45">
        <f t="shared" si="9"/>
        <v>0</v>
      </c>
      <c r="O94" s="62"/>
      <c r="P94" s="59"/>
    </row>
    <row r="95" spans="2:20" x14ac:dyDescent="0.35">
      <c r="B95" s="20"/>
      <c r="C95" s="10"/>
      <c r="D95" s="21"/>
      <c r="E95" s="53" t="s">
        <v>97</v>
      </c>
      <c r="F95" s="22">
        <v>3.5000000000000003E-2</v>
      </c>
      <c r="G95" s="22">
        <v>0</v>
      </c>
      <c r="H95" s="23">
        <f t="shared" si="10"/>
        <v>3.5000000000000003E-2</v>
      </c>
      <c r="I95" s="62"/>
      <c r="J95" s="58"/>
      <c r="K95" s="55"/>
      <c r="L95" s="22">
        <v>0.69699999999999995</v>
      </c>
      <c r="M95" s="22">
        <v>0.68300000000000005</v>
      </c>
      <c r="N95" s="45">
        <f t="shared" si="9"/>
        <v>1.3999999999999901E-2</v>
      </c>
      <c r="O95" s="62"/>
      <c r="P95" s="59"/>
    </row>
    <row r="96" spans="2:20" ht="26" x14ac:dyDescent="0.35">
      <c r="B96" s="20"/>
      <c r="C96" s="10" t="s">
        <v>14</v>
      </c>
      <c r="D96" s="21"/>
      <c r="E96" s="53" t="s">
        <v>98</v>
      </c>
      <c r="F96" s="22">
        <v>23.864999999999998</v>
      </c>
      <c r="G96" s="22">
        <f>21.49</f>
        <v>21.49</v>
      </c>
      <c r="H96" s="23">
        <f t="shared" si="10"/>
        <v>2.375</v>
      </c>
      <c r="I96" s="62"/>
      <c r="J96" s="58"/>
      <c r="K96" s="55"/>
      <c r="L96" s="22">
        <v>0.60099999999999998</v>
      </c>
      <c r="M96" s="22">
        <v>0.7</v>
      </c>
      <c r="N96" s="45">
        <f t="shared" si="9"/>
        <v>-9.8999999999999977E-2</v>
      </c>
      <c r="O96" s="62"/>
      <c r="P96" s="59"/>
    </row>
    <row r="97" spans="2:16" ht="26" x14ac:dyDescent="0.35">
      <c r="B97" s="20"/>
      <c r="C97" s="10" t="s">
        <v>17</v>
      </c>
      <c r="D97" s="21"/>
      <c r="E97" s="53" t="s">
        <v>98</v>
      </c>
      <c r="F97" s="22">
        <v>-22.945</v>
      </c>
      <c r="G97" s="22">
        <v>-20.99</v>
      </c>
      <c r="H97" s="23">
        <f t="shared" si="10"/>
        <v>-1.9550000000000018</v>
      </c>
      <c r="I97" s="62"/>
      <c r="J97" s="58"/>
      <c r="K97" s="55"/>
      <c r="L97" s="22"/>
      <c r="M97" s="22"/>
      <c r="N97" s="45">
        <f t="shared" si="9"/>
        <v>0</v>
      </c>
      <c r="O97" s="62"/>
      <c r="P97" s="59"/>
    </row>
    <row r="98" spans="2:16" ht="39" x14ac:dyDescent="0.35">
      <c r="B98" s="20"/>
      <c r="C98" s="10" t="s">
        <v>14</v>
      </c>
      <c r="D98" s="21"/>
      <c r="E98" s="53" t="s">
        <v>99</v>
      </c>
      <c r="F98" s="22">
        <v>62.813000000000002</v>
      </c>
      <c r="G98" s="22">
        <v>15.391999999999999</v>
      </c>
      <c r="H98" s="23">
        <f t="shared" si="10"/>
        <v>47.421000000000006</v>
      </c>
      <c r="I98" s="62">
        <f>H98/G98</f>
        <v>3.0808861746361753</v>
      </c>
      <c r="J98" s="58">
        <v>5</v>
      </c>
      <c r="K98" s="55"/>
      <c r="L98" s="22">
        <v>-8.18</v>
      </c>
      <c r="M98" s="22">
        <v>-5</v>
      </c>
      <c r="N98" s="45">
        <f t="shared" si="9"/>
        <v>-3.1799999999999997</v>
      </c>
      <c r="O98" s="62"/>
      <c r="P98" s="59"/>
    </row>
    <row r="99" spans="2:16" ht="39" x14ac:dyDescent="0.35">
      <c r="B99" s="20"/>
      <c r="C99" s="10" t="s">
        <v>17</v>
      </c>
      <c r="D99" s="21"/>
      <c r="E99" s="53" t="s">
        <v>100</v>
      </c>
      <c r="F99" s="22">
        <v>-61.923000000000002</v>
      </c>
      <c r="G99" s="22">
        <v>0</v>
      </c>
      <c r="H99" s="23">
        <f t="shared" si="10"/>
        <v>-61.923000000000002</v>
      </c>
      <c r="I99" s="62"/>
      <c r="J99" s="58">
        <v>5</v>
      </c>
      <c r="K99" s="55"/>
      <c r="L99" s="22">
        <v>11.42</v>
      </c>
      <c r="M99" s="22">
        <v>0</v>
      </c>
      <c r="N99" s="45">
        <f t="shared" si="9"/>
        <v>11.42</v>
      </c>
      <c r="O99" s="62"/>
      <c r="P99" s="59">
        <v>14</v>
      </c>
    </row>
    <row r="100" spans="2:16" x14ac:dyDescent="0.35">
      <c r="B100" s="20"/>
      <c r="C100" s="10"/>
      <c r="D100" s="21"/>
      <c r="E100" s="53"/>
      <c r="F100" s="22"/>
      <c r="G100" s="22"/>
      <c r="H100" s="23"/>
      <c r="I100" s="62"/>
      <c r="J100" s="54"/>
      <c r="K100" s="55"/>
      <c r="L100" s="33"/>
      <c r="M100" s="33"/>
      <c r="N100" s="46"/>
      <c r="O100" s="67"/>
      <c r="P100" s="59"/>
    </row>
    <row r="101" spans="2:16" x14ac:dyDescent="0.35">
      <c r="B101" s="47"/>
      <c r="C101" s="48"/>
      <c r="D101" s="104" t="s">
        <v>28</v>
      </c>
      <c r="E101" s="105"/>
      <c r="F101" s="49">
        <f>SUM(F92:F99)</f>
        <v>88.73599999999999</v>
      </c>
      <c r="G101" s="49">
        <f>SUM(G92:G99)</f>
        <v>54.131000000000029</v>
      </c>
      <c r="H101" s="12">
        <f>SUM(H92:H99)</f>
        <v>34.60499999999999</v>
      </c>
      <c r="I101" s="50">
        <f>H101/G101</f>
        <v>0.63928248138774402</v>
      </c>
      <c r="J101" s="60">
        <v>5</v>
      </c>
      <c r="K101" s="52"/>
      <c r="L101" s="49">
        <f>SUM(L92:L100)</f>
        <v>25.893999999999998</v>
      </c>
      <c r="M101" s="49">
        <f>SUM(M92:M100)</f>
        <v>12.081</v>
      </c>
      <c r="N101" s="12">
        <f>SUM(N92:N100)</f>
        <v>13.813000000000002</v>
      </c>
      <c r="O101" s="50">
        <f>N101/M101</f>
        <v>1.1433656154291865</v>
      </c>
      <c r="P101" s="60">
        <v>14</v>
      </c>
    </row>
    <row r="102" spans="2:16" x14ac:dyDescent="0.35">
      <c r="B102" s="38"/>
      <c r="C102" s="39"/>
      <c r="D102" s="39"/>
      <c r="E102" s="39"/>
      <c r="F102" s="38"/>
      <c r="G102" s="38"/>
      <c r="H102" s="39"/>
      <c r="I102" s="64"/>
      <c r="J102" s="65"/>
      <c r="K102" s="39"/>
      <c r="L102" s="39"/>
      <c r="M102" s="39"/>
      <c r="N102" s="39"/>
      <c r="O102" s="40"/>
      <c r="P102" s="42"/>
    </row>
    <row r="103" spans="2:16" ht="39" x14ac:dyDescent="0.35">
      <c r="B103" s="20" t="s">
        <v>101</v>
      </c>
      <c r="C103" s="10"/>
      <c r="D103" s="21" t="s">
        <v>102</v>
      </c>
      <c r="E103" s="53" t="s">
        <v>103</v>
      </c>
      <c r="F103" s="22">
        <v>0.27500000000000002</v>
      </c>
      <c r="G103" s="22">
        <v>0.27500000000000002</v>
      </c>
      <c r="H103" s="23">
        <f t="shared" ref="H103:H112" si="11">F103-G103</f>
        <v>0</v>
      </c>
      <c r="I103" s="62">
        <f>H103/G103</f>
        <v>0</v>
      </c>
      <c r="J103" s="54"/>
      <c r="K103" s="55"/>
      <c r="L103" s="37">
        <v>24.957000000000001</v>
      </c>
      <c r="M103" s="37">
        <v>25.547000000000001</v>
      </c>
      <c r="N103" s="43">
        <f t="shared" si="9"/>
        <v>-0.58999999999999986</v>
      </c>
      <c r="O103" s="62"/>
      <c r="P103" s="56"/>
    </row>
    <row r="104" spans="2:16" ht="15" customHeight="1" x14ac:dyDescent="0.35">
      <c r="B104" s="20"/>
      <c r="C104" s="10"/>
      <c r="D104" s="21"/>
      <c r="E104" s="53" t="s">
        <v>104</v>
      </c>
      <c r="F104" s="22">
        <v>0.11</v>
      </c>
      <c r="G104" s="22">
        <v>0.13300000000000001</v>
      </c>
      <c r="H104" s="23">
        <f t="shared" si="11"/>
        <v>-2.3000000000000007E-2</v>
      </c>
      <c r="I104" s="62">
        <f>H104/G104</f>
        <v>-0.17293233082706772</v>
      </c>
      <c r="J104" s="54"/>
      <c r="K104" s="55"/>
      <c r="L104" s="22">
        <v>5.0010000000000003</v>
      </c>
      <c r="M104" s="22">
        <v>5.1319999999999997</v>
      </c>
      <c r="N104" s="45">
        <f>L104-M104</f>
        <v>-0.13099999999999934</v>
      </c>
      <c r="O104" s="62"/>
      <c r="P104" s="56"/>
    </row>
    <row r="105" spans="2:16" x14ac:dyDescent="0.35">
      <c r="B105" s="20"/>
      <c r="C105" s="10"/>
      <c r="D105" s="21"/>
      <c r="E105" s="53" t="s">
        <v>105</v>
      </c>
      <c r="F105" s="22">
        <v>3.802</v>
      </c>
      <c r="G105" s="22">
        <v>3.7309999999999999</v>
      </c>
      <c r="H105" s="23">
        <f t="shared" si="11"/>
        <v>7.1000000000000174E-2</v>
      </c>
      <c r="I105" s="62">
        <f>H105/G105</f>
        <v>1.9029750737067856E-2</v>
      </c>
      <c r="J105" s="58"/>
      <c r="K105" s="55"/>
      <c r="L105" s="22">
        <v>2.161</v>
      </c>
      <c r="M105" s="22">
        <v>7.5250000000000004</v>
      </c>
      <c r="N105" s="45">
        <f>L105-M105</f>
        <v>-5.3640000000000008</v>
      </c>
      <c r="O105" s="62"/>
      <c r="P105" s="59"/>
    </row>
    <row r="106" spans="2:16" x14ac:dyDescent="0.35">
      <c r="B106" s="20"/>
      <c r="C106" s="10"/>
      <c r="D106" s="21"/>
      <c r="E106" s="53" t="s">
        <v>106</v>
      </c>
      <c r="F106" s="22">
        <v>0</v>
      </c>
      <c r="G106" s="22">
        <v>0</v>
      </c>
      <c r="H106" s="23">
        <f t="shared" si="11"/>
        <v>0</v>
      </c>
      <c r="I106" s="62"/>
      <c r="J106" s="54"/>
      <c r="K106" s="55"/>
      <c r="L106" s="22">
        <v>0</v>
      </c>
      <c r="M106" s="22">
        <v>0</v>
      </c>
      <c r="N106" s="45">
        <f t="shared" si="9"/>
        <v>0</v>
      </c>
      <c r="O106" s="62"/>
      <c r="P106" s="56"/>
    </row>
    <row r="107" spans="2:16" ht="26" x14ac:dyDescent="0.35">
      <c r="B107" s="20"/>
      <c r="C107" s="10"/>
      <c r="D107" s="21"/>
      <c r="E107" s="53" t="s">
        <v>107</v>
      </c>
      <c r="F107" s="22">
        <v>0</v>
      </c>
      <c r="G107" s="22">
        <v>0</v>
      </c>
      <c r="H107" s="23">
        <f t="shared" si="11"/>
        <v>0</v>
      </c>
      <c r="I107" s="62"/>
      <c r="J107" s="54"/>
      <c r="K107" s="55"/>
      <c r="L107" s="22">
        <v>0.46300000000000002</v>
      </c>
      <c r="M107" s="22">
        <v>0.39700000000000002</v>
      </c>
      <c r="N107" s="45">
        <f t="shared" si="9"/>
        <v>6.6000000000000003E-2</v>
      </c>
      <c r="O107" s="62"/>
      <c r="P107" s="56"/>
    </row>
    <row r="108" spans="2:16" x14ac:dyDescent="0.35">
      <c r="B108" s="20"/>
      <c r="C108" s="10"/>
      <c r="D108" s="21"/>
      <c r="E108" s="53" t="s">
        <v>108</v>
      </c>
      <c r="F108" s="22">
        <v>10.262</v>
      </c>
      <c r="G108" s="22">
        <v>10.262</v>
      </c>
      <c r="H108" s="23">
        <f t="shared" si="11"/>
        <v>0</v>
      </c>
      <c r="I108" s="62">
        <f>H108/G108</f>
        <v>0</v>
      </c>
      <c r="J108" s="54"/>
      <c r="K108" s="55"/>
      <c r="L108" s="22">
        <v>0.54700000000000004</v>
      </c>
      <c r="M108" s="22">
        <v>0.55700000000000005</v>
      </c>
      <c r="N108" s="45">
        <f t="shared" si="9"/>
        <v>-1.0000000000000009E-2</v>
      </c>
      <c r="O108" s="62"/>
      <c r="P108" s="56"/>
    </row>
    <row r="109" spans="2:16" ht="26" x14ac:dyDescent="0.35">
      <c r="B109" s="20"/>
      <c r="C109" s="10"/>
      <c r="D109" s="21"/>
      <c r="E109" s="53" t="s">
        <v>109</v>
      </c>
      <c r="F109" s="22">
        <v>0.34499999999999997</v>
      </c>
      <c r="G109" s="22">
        <v>0.34499999999999997</v>
      </c>
      <c r="H109" s="23">
        <f t="shared" si="11"/>
        <v>0</v>
      </c>
      <c r="I109" s="62">
        <f>H109/G109</f>
        <v>0</v>
      </c>
      <c r="J109" s="54"/>
      <c r="K109" s="55"/>
      <c r="L109" s="22">
        <v>0.39100000000000001</v>
      </c>
      <c r="M109" s="22">
        <v>0.64600000000000002</v>
      </c>
      <c r="N109" s="45">
        <f>L109-M109</f>
        <v>-0.255</v>
      </c>
      <c r="O109" s="62"/>
      <c r="P109" s="56"/>
    </row>
    <row r="110" spans="2:16" x14ac:dyDescent="0.35">
      <c r="B110" s="20"/>
      <c r="C110" s="10"/>
      <c r="D110" s="21"/>
      <c r="E110" s="53" t="s">
        <v>110</v>
      </c>
      <c r="F110" s="22">
        <v>4.4790000000000001</v>
      </c>
      <c r="G110" s="22">
        <v>4.9470000000000001</v>
      </c>
      <c r="H110" s="23">
        <f t="shared" si="11"/>
        <v>-0.46799999999999997</v>
      </c>
      <c r="I110" s="62">
        <f>H110/G110</f>
        <v>-9.4602789569436019E-2</v>
      </c>
      <c r="J110" s="54"/>
      <c r="K110" s="55"/>
      <c r="L110" s="22">
        <v>0</v>
      </c>
      <c r="M110" s="22">
        <v>0</v>
      </c>
      <c r="N110" s="45">
        <f t="shared" si="9"/>
        <v>0</v>
      </c>
      <c r="O110" s="62"/>
      <c r="P110" s="56"/>
    </row>
    <row r="111" spans="2:16" x14ac:dyDescent="0.35">
      <c r="B111" s="20"/>
      <c r="C111" s="10"/>
      <c r="D111" s="21"/>
      <c r="E111" s="53" t="s">
        <v>111</v>
      </c>
      <c r="F111" s="22">
        <v>2.77</v>
      </c>
      <c r="G111" s="22">
        <v>3.19</v>
      </c>
      <c r="H111" s="23">
        <f t="shared" si="11"/>
        <v>-0.41999999999999993</v>
      </c>
      <c r="I111" s="62">
        <f>H111/G111</f>
        <v>-0.13166144200626959</v>
      </c>
      <c r="J111" s="54"/>
      <c r="K111" s="55"/>
      <c r="L111" s="22"/>
      <c r="M111" s="22"/>
      <c r="N111" s="45">
        <f>L111-M111</f>
        <v>0</v>
      </c>
      <c r="O111" s="62"/>
      <c r="P111" s="56"/>
    </row>
    <row r="112" spans="2:16" x14ac:dyDescent="0.35">
      <c r="B112" s="20"/>
      <c r="C112" s="10"/>
      <c r="D112" s="21"/>
      <c r="E112" s="53" t="s">
        <v>112</v>
      </c>
      <c r="F112" s="22">
        <v>2.972</v>
      </c>
      <c r="G112" s="22">
        <v>3.0379999999999998</v>
      </c>
      <c r="H112" s="23">
        <f t="shared" si="11"/>
        <v>-6.5999999999999837E-2</v>
      </c>
      <c r="I112" s="62">
        <f>H112/G112</f>
        <v>-2.1724818959841949E-2</v>
      </c>
      <c r="J112" s="54"/>
      <c r="K112" s="55"/>
      <c r="L112" s="22"/>
      <c r="M112" s="22"/>
      <c r="N112" s="45">
        <f t="shared" si="9"/>
        <v>0</v>
      </c>
      <c r="O112" s="62"/>
      <c r="P112" s="56"/>
    </row>
    <row r="113" spans="2:20" x14ac:dyDescent="0.35">
      <c r="B113" s="20"/>
      <c r="C113" s="10"/>
      <c r="D113" s="21"/>
      <c r="E113" s="53"/>
      <c r="F113" s="22"/>
      <c r="G113" s="22"/>
      <c r="H113" s="23"/>
      <c r="I113" s="62"/>
      <c r="J113" s="54"/>
      <c r="K113" s="55"/>
      <c r="L113" s="33"/>
      <c r="M113" s="33"/>
      <c r="N113" s="46"/>
      <c r="O113" s="67"/>
      <c r="P113" s="56"/>
    </row>
    <row r="114" spans="2:20" x14ac:dyDescent="0.35">
      <c r="B114" s="47"/>
      <c r="C114" s="48"/>
      <c r="D114" s="104" t="s">
        <v>28</v>
      </c>
      <c r="E114" s="105"/>
      <c r="F114" s="49">
        <f>SUM(F103:F112)</f>
        <v>25.015000000000004</v>
      </c>
      <c r="G114" s="49">
        <f>SUM(G103:G112)</f>
        <v>25.921000000000003</v>
      </c>
      <c r="H114" s="12">
        <f>SUM(H103:H112)</f>
        <v>-0.90599999999999958</v>
      </c>
      <c r="I114" s="69">
        <f>H114/G114</f>
        <v>-3.4952355233208575E-2</v>
      </c>
      <c r="J114" s="71"/>
      <c r="K114" s="52"/>
      <c r="L114" s="49">
        <f>SUM(L103:L112)</f>
        <v>33.519999999999996</v>
      </c>
      <c r="M114" s="49">
        <f>SUM(M103:M112)</f>
        <v>39.804000000000002</v>
      </c>
      <c r="N114" s="12">
        <f>SUM(N103:N112)</f>
        <v>-6.2839999999999998</v>
      </c>
      <c r="O114" s="50">
        <f>N114/M114</f>
        <v>-0.15787358054466885</v>
      </c>
      <c r="P114" s="51"/>
    </row>
    <row r="115" spans="2:20" x14ac:dyDescent="0.35">
      <c r="B115" s="38"/>
      <c r="C115" s="39"/>
      <c r="D115" s="39"/>
      <c r="E115" s="39"/>
      <c r="F115" s="38"/>
      <c r="G115" s="38"/>
      <c r="H115" s="39"/>
      <c r="I115" s="64"/>
      <c r="J115" s="65"/>
      <c r="K115" s="39"/>
      <c r="L115" s="39"/>
      <c r="M115" s="39"/>
      <c r="N115" s="39"/>
      <c r="O115" s="40"/>
      <c r="P115" s="42"/>
    </row>
    <row r="116" spans="2:20" ht="26" x14ac:dyDescent="0.35">
      <c r="B116" s="20" t="s">
        <v>113</v>
      </c>
      <c r="C116" s="10"/>
      <c r="D116" s="21" t="s">
        <v>114</v>
      </c>
      <c r="E116" s="53" t="s">
        <v>115</v>
      </c>
      <c r="F116" s="22">
        <v>13.38</v>
      </c>
      <c r="G116" s="22">
        <v>6.5330000000000004</v>
      </c>
      <c r="H116" s="23">
        <f t="shared" ref="H116:H124" si="12">F116-G116</f>
        <v>6.8470000000000004</v>
      </c>
      <c r="I116" s="62"/>
      <c r="J116" s="58"/>
      <c r="K116" s="55"/>
      <c r="L116" s="37"/>
      <c r="M116" s="37"/>
      <c r="N116" s="43"/>
      <c r="O116" s="66"/>
      <c r="P116" s="59"/>
      <c r="R116" s="30"/>
      <c r="S116" s="30"/>
      <c r="T116" s="30"/>
    </row>
    <row r="117" spans="2:20" x14ac:dyDescent="0.35">
      <c r="B117" s="20"/>
      <c r="C117" s="10"/>
      <c r="D117" s="21"/>
      <c r="E117" s="53" t="s">
        <v>116</v>
      </c>
      <c r="F117" s="22">
        <f>251.548+0.2</f>
        <v>251.74799999999999</v>
      </c>
      <c r="G117" s="22">
        <v>253.79499999999999</v>
      </c>
      <c r="H117" s="23">
        <f t="shared" si="12"/>
        <v>-2.046999999999997</v>
      </c>
      <c r="I117" s="62"/>
      <c r="J117" s="58"/>
      <c r="K117" s="55"/>
      <c r="L117" s="22"/>
      <c r="M117" s="22"/>
      <c r="N117" s="45"/>
      <c r="O117" s="62"/>
      <c r="P117" s="59"/>
      <c r="Q117" s="30"/>
      <c r="R117" s="30"/>
      <c r="S117" s="30"/>
      <c r="T117" s="30"/>
    </row>
    <row r="118" spans="2:20" ht="26" x14ac:dyDescent="0.35">
      <c r="B118" s="20"/>
      <c r="C118" s="10"/>
      <c r="D118" s="21"/>
      <c r="E118" s="53" t="s">
        <v>117</v>
      </c>
      <c r="F118" s="22">
        <v>66.549000000000007</v>
      </c>
      <c r="G118" s="22">
        <v>-25.457000000000001</v>
      </c>
      <c r="H118" s="23">
        <f t="shared" si="12"/>
        <v>92.006</v>
      </c>
      <c r="I118" s="62">
        <f>H118/G118</f>
        <v>-3.6141729190399494</v>
      </c>
      <c r="J118" s="58">
        <v>6</v>
      </c>
      <c r="K118" s="55"/>
      <c r="L118" s="22">
        <v>1.579</v>
      </c>
      <c r="M118" s="22">
        <v>4.4930000000000003</v>
      </c>
      <c r="N118" s="45">
        <f>L118-M118</f>
        <v>-2.9140000000000006</v>
      </c>
      <c r="O118" s="62">
        <f>N118/M118</f>
        <v>-0.64856443356332083</v>
      </c>
      <c r="P118" s="59">
        <v>15</v>
      </c>
      <c r="R118" s="30"/>
      <c r="S118" s="30"/>
      <c r="T118" s="30"/>
    </row>
    <row r="119" spans="2:20" x14ac:dyDescent="0.35">
      <c r="B119" s="20"/>
      <c r="C119" s="10"/>
      <c r="D119" s="21"/>
      <c r="E119" s="53" t="s">
        <v>118</v>
      </c>
      <c r="F119" s="22">
        <v>0</v>
      </c>
      <c r="G119" s="22">
        <v>0</v>
      </c>
      <c r="H119" s="23">
        <f t="shared" si="12"/>
        <v>0</v>
      </c>
      <c r="I119" s="62"/>
      <c r="J119" s="58"/>
      <c r="K119" s="55"/>
      <c r="L119" s="22"/>
      <c r="M119" s="22"/>
      <c r="N119" s="45"/>
      <c r="O119" s="62"/>
      <c r="P119" s="59"/>
      <c r="Q119" s="30"/>
      <c r="R119" s="30"/>
      <c r="S119" s="30"/>
      <c r="T119" s="30"/>
    </row>
    <row r="120" spans="2:20" ht="26" x14ac:dyDescent="0.35">
      <c r="B120" s="20"/>
      <c r="C120" s="10"/>
      <c r="D120" s="21"/>
      <c r="E120" s="53" t="s">
        <v>119</v>
      </c>
      <c r="F120" s="22">
        <v>15.675000000000001</v>
      </c>
      <c r="G120" s="22">
        <v>16.192</v>
      </c>
      <c r="H120" s="23">
        <f t="shared" si="12"/>
        <v>-0.51699999999999946</v>
      </c>
      <c r="I120" s="62"/>
      <c r="J120" s="58"/>
      <c r="K120" s="55"/>
      <c r="L120" s="22">
        <v>0</v>
      </c>
      <c r="M120" s="22">
        <v>0.1</v>
      </c>
      <c r="N120" s="45">
        <f>L120-M120</f>
        <v>-0.1</v>
      </c>
      <c r="O120" s="62"/>
      <c r="P120" s="59"/>
      <c r="Q120" s="30"/>
      <c r="R120" s="30"/>
      <c r="S120" s="30"/>
      <c r="T120" s="30"/>
    </row>
    <row r="121" spans="2:20" ht="26" x14ac:dyDescent="0.35">
      <c r="B121" s="20"/>
      <c r="C121" s="10"/>
      <c r="D121" s="21"/>
      <c r="E121" s="53" t="s">
        <v>120</v>
      </c>
      <c r="F121" s="22">
        <f>6.355+0.205</f>
        <v>6.5600000000000005</v>
      </c>
      <c r="G121" s="22">
        <v>5.1159999999999997</v>
      </c>
      <c r="H121" s="23">
        <f t="shared" si="12"/>
        <v>1.4440000000000008</v>
      </c>
      <c r="I121" s="62"/>
      <c r="J121" s="58"/>
      <c r="K121" s="55"/>
      <c r="L121" s="22">
        <v>34.302</v>
      </c>
      <c r="M121" s="22">
        <v>17</v>
      </c>
      <c r="N121" s="45">
        <f>L121-M121</f>
        <v>17.302</v>
      </c>
      <c r="O121" s="62">
        <f>N121/M121</f>
        <v>1.0177647058823529</v>
      </c>
      <c r="P121" s="59">
        <v>15</v>
      </c>
      <c r="Q121" s="30"/>
      <c r="R121" s="30"/>
      <c r="S121" s="30"/>
      <c r="T121" s="30"/>
    </row>
    <row r="122" spans="2:20" x14ac:dyDescent="0.35">
      <c r="B122" s="20"/>
      <c r="C122" s="10"/>
      <c r="D122" s="21"/>
      <c r="E122" s="53" t="s">
        <v>121</v>
      </c>
      <c r="F122" s="22">
        <v>0</v>
      </c>
      <c r="G122" s="22">
        <v>0</v>
      </c>
      <c r="H122" s="23">
        <f t="shared" si="12"/>
        <v>0</v>
      </c>
      <c r="I122" s="62"/>
      <c r="J122" s="58"/>
      <c r="K122" s="55"/>
      <c r="L122" s="22">
        <v>0</v>
      </c>
      <c r="M122" s="22">
        <v>0</v>
      </c>
      <c r="N122" s="45">
        <f>L122-M122</f>
        <v>0</v>
      </c>
      <c r="O122" s="62"/>
      <c r="P122" s="59"/>
      <c r="R122" s="72"/>
      <c r="S122" s="30"/>
      <c r="T122" s="30"/>
    </row>
    <row r="123" spans="2:20" x14ac:dyDescent="0.35">
      <c r="B123" s="20"/>
      <c r="C123" s="10"/>
      <c r="D123" s="21"/>
      <c r="E123" s="53" t="s">
        <v>122</v>
      </c>
      <c r="F123" s="22">
        <v>6.1959999999999997</v>
      </c>
      <c r="G123" s="22">
        <f>5.767+0.239</f>
        <v>6.0060000000000002</v>
      </c>
      <c r="H123" s="23">
        <f t="shared" si="12"/>
        <v>0.1899999999999995</v>
      </c>
      <c r="I123" s="62"/>
      <c r="J123" s="54"/>
      <c r="K123" s="55"/>
      <c r="L123" s="22">
        <v>4.8869999999999996</v>
      </c>
      <c r="M123" s="22">
        <v>4.47</v>
      </c>
      <c r="N123" s="45">
        <f>L123-M123</f>
        <v>0.41699999999999982</v>
      </c>
      <c r="O123" s="62"/>
      <c r="P123" s="59"/>
      <c r="R123" s="72"/>
      <c r="S123" s="30"/>
      <c r="T123" s="30"/>
    </row>
    <row r="124" spans="2:20" x14ac:dyDescent="0.35">
      <c r="B124" s="20"/>
      <c r="C124" s="10"/>
      <c r="D124" s="21"/>
      <c r="E124" s="53" t="s">
        <v>123</v>
      </c>
      <c r="F124" s="22">
        <v>3.0539999999999998</v>
      </c>
      <c r="G124" s="22">
        <v>2.6869999999999998</v>
      </c>
      <c r="H124" s="23">
        <f t="shared" si="12"/>
        <v>0.36699999999999999</v>
      </c>
      <c r="I124" s="62"/>
      <c r="J124" s="54"/>
      <c r="K124" s="55"/>
      <c r="L124" s="22"/>
      <c r="M124" s="22"/>
      <c r="N124" s="45"/>
      <c r="O124" s="62"/>
      <c r="P124" s="56"/>
    </row>
    <row r="125" spans="2:20" x14ac:dyDescent="0.35">
      <c r="B125" s="20"/>
      <c r="C125" s="10"/>
      <c r="D125" s="21"/>
      <c r="E125" s="53"/>
      <c r="F125" s="22"/>
      <c r="G125" s="22"/>
      <c r="H125" s="23"/>
      <c r="I125" s="62"/>
      <c r="J125" s="54"/>
      <c r="K125" s="55"/>
      <c r="L125" s="33"/>
      <c r="M125" s="33"/>
      <c r="N125" s="46"/>
      <c r="O125" s="67"/>
      <c r="P125" s="56"/>
    </row>
    <row r="126" spans="2:20" x14ac:dyDescent="0.35">
      <c r="B126" s="47"/>
      <c r="C126" s="48"/>
      <c r="D126" s="104" t="s">
        <v>28</v>
      </c>
      <c r="E126" s="105"/>
      <c r="F126" s="49">
        <f>SUM(F116:F124)</f>
        <v>363.16200000000003</v>
      </c>
      <c r="G126" s="49">
        <f>SUM(G116:G124)</f>
        <v>264.87199999999996</v>
      </c>
      <c r="H126" s="12">
        <f>SUM(H116:H124)</f>
        <v>98.29</v>
      </c>
      <c r="I126" s="50">
        <f>H126/G126</f>
        <v>0.3710849013863301</v>
      </c>
      <c r="J126" s="60">
        <v>6</v>
      </c>
      <c r="K126" s="52"/>
      <c r="L126" s="49">
        <f>SUM(L116:L124)</f>
        <v>40.768000000000001</v>
      </c>
      <c r="M126" s="49">
        <f>SUM(M116:M124)</f>
        <v>26.062999999999999</v>
      </c>
      <c r="N126" s="12">
        <f>SUM(N116:N124)</f>
        <v>14.704999999999998</v>
      </c>
      <c r="O126" s="50">
        <f>N126/M126</f>
        <v>0.56420979933238691</v>
      </c>
      <c r="P126" s="60">
        <v>15</v>
      </c>
    </row>
    <row r="127" spans="2:20" x14ac:dyDescent="0.35">
      <c r="B127" s="38"/>
      <c r="C127" s="39"/>
      <c r="D127" s="39"/>
      <c r="E127" s="39"/>
      <c r="F127" s="38"/>
      <c r="G127" s="38"/>
      <c r="H127" s="39"/>
      <c r="I127" s="64"/>
      <c r="J127" s="65"/>
      <c r="K127" s="39"/>
      <c r="L127" s="39"/>
      <c r="M127" s="39"/>
      <c r="N127" s="39"/>
      <c r="O127" s="40"/>
      <c r="P127" s="42"/>
    </row>
    <row r="128" spans="2:20" ht="39" x14ac:dyDescent="0.35">
      <c r="B128" s="20" t="s">
        <v>124</v>
      </c>
      <c r="C128" s="10"/>
      <c r="D128" s="21" t="s">
        <v>125</v>
      </c>
      <c r="E128" s="53" t="s">
        <v>126</v>
      </c>
      <c r="F128" s="22">
        <f>126.868+0.145</f>
        <v>127.01299999999999</v>
      </c>
      <c r="G128" s="22">
        <v>-112.214</v>
      </c>
      <c r="H128" s="23">
        <f>F128-G128</f>
        <v>239.22699999999998</v>
      </c>
      <c r="I128" s="62">
        <f>H128/G128</f>
        <v>-2.1318819398649009</v>
      </c>
      <c r="J128" s="58">
        <v>7</v>
      </c>
      <c r="K128" s="55"/>
      <c r="L128" s="37">
        <v>0</v>
      </c>
      <c r="M128" s="37">
        <v>0</v>
      </c>
      <c r="N128" s="43">
        <f>L128-M128</f>
        <v>0</v>
      </c>
      <c r="O128" s="66"/>
      <c r="P128" s="56"/>
      <c r="R128" s="30"/>
    </row>
    <row r="129" spans="2:19" ht="26" x14ac:dyDescent="0.35">
      <c r="B129" s="20"/>
      <c r="C129" s="10"/>
      <c r="D129" s="21"/>
      <c r="E129" s="53" t="s">
        <v>127</v>
      </c>
      <c r="F129" s="22">
        <v>0.79800000000000004</v>
      </c>
      <c r="G129" s="22">
        <v>94.481999999999999</v>
      </c>
      <c r="H129" s="23">
        <f>F129-G129</f>
        <v>-93.683999999999997</v>
      </c>
      <c r="I129" s="62">
        <f>H129/G129</f>
        <v>-0.99155394678351427</v>
      </c>
      <c r="J129" s="58">
        <v>7</v>
      </c>
      <c r="K129" s="55"/>
      <c r="L129" s="22">
        <v>1.2999999999999999E-3</v>
      </c>
      <c r="M129" s="22">
        <v>1.2999999999999999E-3</v>
      </c>
      <c r="N129" s="45">
        <f>L129-M129</f>
        <v>0</v>
      </c>
      <c r="O129" s="62"/>
      <c r="P129" s="56"/>
      <c r="R129" s="30"/>
    </row>
    <row r="130" spans="2:19" x14ac:dyDescent="0.35">
      <c r="B130" s="20"/>
      <c r="C130" s="10"/>
      <c r="D130" s="21"/>
      <c r="E130" s="53" t="s">
        <v>128</v>
      </c>
      <c r="F130" s="22">
        <v>764.89599999999996</v>
      </c>
      <c r="G130" s="22">
        <v>346.38299999999998</v>
      </c>
      <c r="H130" s="23">
        <f>F130-G130</f>
        <v>418.51299999999998</v>
      </c>
      <c r="I130" s="62">
        <f>H130/G130</f>
        <v>1.2082377021967012</v>
      </c>
      <c r="J130" s="58">
        <v>7</v>
      </c>
      <c r="K130" s="55"/>
      <c r="L130" s="22">
        <v>0</v>
      </c>
      <c r="M130" s="22">
        <v>0</v>
      </c>
      <c r="N130" s="45">
        <f>L130-M130</f>
        <v>0</v>
      </c>
      <c r="O130" s="62"/>
      <c r="P130" s="56"/>
      <c r="R130" s="30"/>
    </row>
    <row r="131" spans="2:19" x14ac:dyDescent="0.35">
      <c r="B131" s="20"/>
      <c r="C131" s="10"/>
      <c r="D131" s="21"/>
      <c r="E131" s="53" t="s">
        <v>129</v>
      </c>
      <c r="F131" s="22">
        <v>-807.943127</v>
      </c>
      <c r="G131" s="22">
        <v>-304.87200000000001</v>
      </c>
      <c r="H131" s="23">
        <f>F131-G131</f>
        <v>-503.07112699999999</v>
      </c>
      <c r="I131" s="62">
        <f>H131/G131</f>
        <v>1.6501060346637275</v>
      </c>
      <c r="J131" s="58">
        <v>7</v>
      </c>
      <c r="K131" s="55"/>
      <c r="L131" s="22"/>
      <c r="M131" s="22"/>
      <c r="N131" s="45"/>
      <c r="O131" s="62"/>
      <c r="P131" s="56"/>
    </row>
    <row r="132" spans="2:19" x14ac:dyDescent="0.35">
      <c r="B132" s="20"/>
      <c r="C132" s="10"/>
      <c r="D132" s="21"/>
      <c r="E132" s="53"/>
      <c r="F132" s="22"/>
      <c r="G132" s="22"/>
      <c r="H132" s="23"/>
      <c r="I132" s="62"/>
      <c r="J132" s="58"/>
      <c r="K132" s="55"/>
      <c r="L132" s="33"/>
      <c r="M132" s="33"/>
      <c r="N132" s="46"/>
      <c r="O132" s="67"/>
      <c r="P132" s="56"/>
    </row>
    <row r="133" spans="2:19" x14ac:dyDescent="0.35">
      <c r="B133" s="47"/>
      <c r="C133" s="48"/>
      <c r="D133" s="104" t="s">
        <v>28</v>
      </c>
      <c r="E133" s="105"/>
      <c r="F133" s="49">
        <f>SUM(F128:F132)</f>
        <v>84.76387299999999</v>
      </c>
      <c r="G133" s="49">
        <f>SUM(G128:G132)</f>
        <v>23.77899999999994</v>
      </c>
      <c r="H133" s="12">
        <f t="shared" ref="H133:H141" si="13">F133-G133</f>
        <v>60.98487300000005</v>
      </c>
      <c r="I133" s="50">
        <f>H133/G133</f>
        <v>2.5646525505698392</v>
      </c>
      <c r="J133" s="60"/>
      <c r="K133" s="52"/>
      <c r="L133" s="49">
        <f>SUM(L128:L130)</f>
        <v>1.2999999999999999E-3</v>
      </c>
      <c r="M133" s="49">
        <f>SUM(M128:M130)</f>
        <v>1.2999999999999999E-3</v>
      </c>
      <c r="N133" s="12">
        <f>L133-M133</f>
        <v>0</v>
      </c>
      <c r="O133" s="50"/>
      <c r="P133" s="51"/>
    </row>
    <row r="134" spans="2:19" x14ac:dyDescent="0.35">
      <c r="B134" s="38"/>
      <c r="C134" s="39"/>
      <c r="D134" s="39"/>
      <c r="E134" s="39"/>
      <c r="F134" s="38"/>
      <c r="G134" s="38"/>
      <c r="H134" s="39">
        <f t="shared" si="13"/>
        <v>0</v>
      </c>
      <c r="I134" s="64"/>
      <c r="J134" s="65"/>
      <c r="K134" s="39"/>
      <c r="L134" s="39"/>
      <c r="M134" s="39"/>
      <c r="N134" s="39"/>
      <c r="O134" s="40"/>
      <c r="P134" s="42"/>
    </row>
    <row r="135" spans="2:19" ht="26" x14ac:dyDescent="0.35">
      <c r="B135" s="20" t="s">
        <v>130</v>
      </c>
      <c r="C135" s="10"/>
      <c r="D135" s="21" t="s">
        <v>131</v>
      </c>
      <c r="E135" s="53" t="s">
        <v>132</v>
      </c>
      <c r="F135" s="22">
        <v>0</v>
      </c>
      <c r="G135" s="22">
        <v>0</v>
      </c>
      <c r="H135" s="23">
        <f t="shared" si="13"/>
        <v>0</v>
      </c>
      <c r="I135" s="62"/>
      <c r="J135" s="58"/>
      <c r="K135" s="55"/>
      <c r="L135" s="37"/>
      <c r="M135" s="37"/>
      <c r="N135" s="43"/>
      <c r="O135" s="66"/>
      <c r="P135" s="56"/>
      <c r="R135" s="73"/>
      <c r="S135" s="73"/>
    </row>
    <row r="136" spans="2:19" ht="26" x14ac:dyDescent="0.35">
      <c r="B136" s="20"/>
      <c r="C136" s="10"/>
      <c r="D136" s="21"/>
      <c r="E136" s="53" t="s">
        <v>133</v>
      </c>
      <c r="F136" s="22">
        <v>8.5190000000000001</v>
      </c>
      <c r="G136" s="22">
        <v>8.0960000000000001</v>
      </c>
      <c r="H136" s="23">
        <f t="shared" si="13"/>
        <v>0.42300000000000004</v>
      </c>
      <c r="I136" s="62"/>
      <c r="J136" s="58"/>
      <c r="K136" s="55"/>
      <c r="L136" s="22">
        <v>404.21600000000001</v>
      </c>
      <c r="M136" s="22">
        <v>911.94</v>
      </c>
      <c r="N136" s="45">
        <f>L136-M136</f>
        <v>-507.72400000000005</v>
      </c>
      <c r="O136" s="62">
        <f>N136/M136</f>
        <v>-0.55675154067153543</v>
      </c>
      <c r="P136" s="59"/>
      <c r="R136" s="73"/>
      <c r="S136" s="73"/>
    </row>
    <row r="137" spans="2:19" ht="26" x14ac:dyDescent="0.35">
      <c r="B137" s="20"/>
      <c r="C137" s="10"/>
      <c r="D137" s="21"/>
      <c r="E137" s="53" t="s">
        <v>134</v>
      </c>
      <c r="F137" s="22">
        <v>2.8000000000000001E-2</v>
      </c>
      <c r="G137" s="22">
        <v>0.28199999999999997</v>
      </c>
      <c r="H137" s="23">
        <f t="shared" si="13"/>
        <v>-0.25399999999999995</v>
      </c>
      <c r="I137" s="62"/>
      <c r="J137" s="58"/>
      <c r="K137" s="55"/>
      <c r="L137" s="22">
        <v>0</v>
      </c>
      <c r="M137" s="22">
        <v>0</v>
      </c>
      <c r="N137" s="45">
        <f>L137-M137</f>
        <v>0</v>
      </c>
      <c r="O137" s="62"/>
      <c r="P137" s="59"/>
      <c r="R137" s="73"/>
      <c r="S137" s="73"/>
    </row>
    <row r="138" spans="2:19" ht="26" x14ac:dyDescent="0.35">
      <c r="B138" s="20"/>
      <c r="C138" s="10"/>
      <c r="D138" s="21"/>
      <c r="E138" s="53" t="s">
        <v>135</v>
      </c>
      <c r="F138" s="22">
        <v>1.5049999999999999</v>
      </c>
      <c r="G138" s="22">
        <v>8.968</v>
      </c>
      <c r="H138" s="23">
        <f t="shared" si="13"/>
        <v>-7.4630000000000001</v>
      </c>
      <c r="I138" s="62"/>
      <c r="J138" s="58"/>
      <c r="K138" s="55"/>
      <c r="L138" s="22">
        <v>1.466</v>
      </c>
      <c r="M138" s="22">
        <v>24</v>
      </c>
      <c r="N138" s="45">
        <f>L138-M138</f>
        <v>-22.533999999999999</v>
      </c>
      <c r="O138" s="62">
        <f t="shared" ref="O138" si="14">N138/M138</f>
        <v>-0.93891666666666662</v>
      </c>
      <c r="P138" s="56"/>
      <c r="R138" s="73"/>
      <c r="S138" s="73"/>
    </row>
    <row r="139" spans="2:19" x14ac:dyDescent="0.35">
      <c r="B139" s="20"/>
      <c r="C139" s="10"/>
      <c r="D139" s="21"/>
      <c r="E139" s="53" t="s">
        <v>136</v>
      </c>
      <c r="F139" s="22">
        <v>54.908999999999999</v>
      </c>
      <c r="G139" s="22">
        <v>55.421999999999997</v>
      </c>
      <c r="H139" s="23">
        <f t="shared" si="13"/>
        <v>-0.51299999999999812</v>
      </c>
      <c r="I139" s="62"/>
      <c r="J139" s="58"/>
      <c r="K139" s="55"/>
      <c r="L139" s="22">
        <v>0.17100000000000001</v>
      </c>
      <c r="M139" s="22">
        <v>0.2</v>
      </c>
      <c r="N139" s="45">
        <f>L139-M139</f>
        <v>-2.8999999999999998E-2</v>
      </c>
      <c r="O139" s="62"/>
      <c r="P139" s="56"/>
      <c r="R139" s="73"/>
      <c r="S139" s="73"/>
    </row>
    <row r="140" spans="2:19" ht="26" x14ac:dyDescent="0.35">
      <c r="B140" s="20"/>
      <c r="C140" s="10"/>
      <c r="D140" s="21"/>
      <c r="E140" s="53" t="s">
        <v>137</v>
      </c>
      <c r="F140" s="22">
        <v>0</v>
      </c>
      <c r="G140" s="22">
        <v>0</v>
      </c>
      <c r="H140" s="23">
        <f t="shared" si="13"/>
        <v>0</v>
      </c>
      <c r="I140" s="62"/>
      <c r="J140" s="58"/>
      <c r="K140" s="55"/>
      <c r="L140" s="22"/>
      <c r="M140" s="22"/>
      <c r="N140" s="45"/>
      <c r="O140" s="62"/>
      <c r="P140" s="56"/>
      <c r="R140" s="73"/>
      <c r="S140" s="73"/>
    </row>
    <row r="141" spans="2:19" ht="26" x14ac:dyDescent="0.35">
      <c r="B141" s="20"/>
      <c r="C141" s="21"/>
      <c r="D141" s="10"/>
      <c r="E141" s="11" t="s">
        <v>138</v>
      </c>
      <c r="F141" s="22">
        <v>0.05</v>
      </c>
      <c r="G141" s="22">
        <v>0.2</v>
      </c>
      <c r="H141" s="23">
        <f t="shared" si="13"/>
        <v>-0.15000000000000002</v>
      </c>
      <c r="I141" s="24"/>
      <c r="J141" s="57"/>
      <c r="K141" s="26"/>
      <c r="L141" s="22"/>
      <c r="M141" s="22"/>
      <c r="N141" s="45"/>
      <c r="O141" s="24"/>
      <c r="P141" s="29"/>
      <c r="R141" s="73"/>
      <c r="S141" s="73"/>
    </row>
    <row r="142" spans="2:19" x14ac:dyDescent="0.35">
      <c r="B142" s="20"/>
      <c r="C142" s="21"/>
      <c r="D142" s="10"/>
      <c r="E142" s="11"/>
      <c r="F142" s="22"/>
      <c r="G142" s="22"/>
      <c r="H142" s="23"/>
      <c r="I142" s="24"/>
      <c r="J142" s="57"/>
      <c r="K142" s="26"/>
      <c r="L142" s="33"/>
      <c r="M142" s="33"/>
      <c r="N142" s="46"/>
      <c r="O142" s="35"/>
      <c r="P142" s="29"/>
      <c r="R142" s="73"/>
      <c r="S142" s="73"/>
    </row>
    <row r="143" spans="2:19" x14ac:dyDescent="0.35">
      <c r="B143" s="47"/>
      <c r="C143" s="48"/>
      <c r="D143" s="104" t="s">
        <v>28</v>
      </c>
      <c r="E143" s="105"/>
      <c r="F143" s="49">
        <f>SUM(F135:F141)</f>
        <v>65.010999999999996</v>
      </c>
      <c r="G143" s="49">
        <f>SUM(G135:G141)</f>
        <v>72.968000000000004</v>
      </c>
      <c r="H143" s="12">
        <f>F143-G143</f>
        <v>-7.9570000000000078</v>
      </c>
      <c r="I143" s="50"/>
      <c r="J143" s="51"/>
      <c r="K143" s="52"/>
      <c r="L143" s="49">
        <f>SUM(L135:L141)</f>
        <v>405.85300000000001</v>
      </c>
      <c r="M143" s="49">
        <f>SUM(M135:M141)</f>
        <v>936.1400000000001</v>
      </c>
      <c r="N143" s="12">
        <f>SUM(N135:N141)</f>
        <v>-530.28700000000003</v>
      </c>
      <c r="O143" s="50">
        <f>N143/M143</f>
        <v>-0.56646121306642172</v>
      </c>
      <c r="P143" s="60">
        <v>16</v>
      </c>
      <c r="S143" s="101"/>
    </row>
    <row r="144" spans="2:19" x14ac:dyDescent="0.35">
      <c r="B144" s="38"/>
      <c r="C144" s="39"/>
      <c r="D144" s="39"/>
      <c r="E144" s="39"/>
      <c r="F144" s="38"/>
      <c r="G144" s="38"/>
      <c r="H144" s="39"/>
      <c r="I144" s="64"/>
      <c r="J144" s="65"/>
      <c r="K144" s="39"/>
      <c r="L144" s="39"/>
      <c r="M144" s="39"/>
      <c r="N144" s="39"/>
      <c r="O144" s="40"/>
      <c r="P144" s="42"/>
    </row>
    <row r="145" spans="2:16" ht="26" x14ac:dyDescent="0.35">
      <c r="B145" s="20" t="s">
        <v>139</v>
      </c>
      <c r="C145" s="10"/>
      <c r="D145" s="21" t="s">
        <v>140</v>
      </c>
      <c r="E145" s="53"/>
      <c r="F145" s="68">
        <v>11.331</v>
      </c>
      <c r="G145" s="68">
        <v>18.445</v>
      </c>
      <c r="H145" s="12">
        <f>F145-G145</f>
        <v>-7.1140000000000008</v>
      </c>
      <c r="I145" s="50"/>
      <c r="J145" s="58"/>
      <c r="K145" s="55"/>
      <c r="L145" s="74">
        <v>360</v>
      </c>
      <c r="M145" s="74">
        <v>336.4</v>
      </c>
      <c r="N145" s="45">
        <f t="shared" ref="N145:N153" si="15">L145-M145</f>
        <v>23.600000000000023</v>
      </c>
      <c r="O145" s="50">
        <f>N145/M145</f>
        <v>7.0154577883472125E-2</v>
      </c>
      <c r="P145" s="58"/>
    </row>
    <row r="146" spans="2:16" x14ac:dyDescent="0.35">
      <c r="B146" s="38"/>
      <c r="C146" s="39"/>
      <c r="D146" s="39"/>
      <c r="E146" s="39"/>
      <c r="F146" s="38"/>
      <c r="G146" s="38"/>
      <c r="H146" s="39"/>
      <c r="I146" s="64"/>
      <c r="J146" s="65"/>
      <c r="K146" s="39"/>
      <c r="L146" s="39"/>
      <c r="M146" s="39"/>
      <c r="N146" s="39"/>
      <c r="O146" s="40"/>
      <c r="P146" s="42"/>
    </row>
    <row r="147" spans="2:16" ht="39" x14ac:dyDescent="0.35">
      <c r="B147" s="20" t="s">
        <v>141</v>
      </c>
      <c r="C147" s="10"/>
      <c r="D147" s="21" t="s">
        <v>142</v>
      </c>
      <c r="E147" s="53"/>
      <c r="F147" s="68"/>
      <c r="G147" s="68"/>
      <c r="H147" s="23"/>
      <c r="I147" s="62"/>
      <c r="J147" s="58"/>
      <c r="K147" s="55"/>
      <c r="L147" s="74">
        <v>0</v>
      </c>
      <c r="M147" s="74">
        <v>105</v>
      </c>
      <c r="N147" s="45"/>
      <c r="O147" s="61"/>
      <c r="P147" s="58">
        <v>17</v>
      </c>
    </row>
    <row r="148" spans="2:16" x14ac:dyDescent="0.35">
      <c r="B148" s="38"/>
      <c r="C148" s="39"/>
      <c r="D148" s="39"/>
      <c r="E148" s="39"/>
      <c r="F148" s="38"/>
      <c r="G148" s="38"/>
      <c r="H148" s="39"/>
      <c r="I148" s="64"/>
      <c r="J148" s="65"/>
      <c r="K148" s="39"/>
      <c r="L148" s="39"/>
      <c r="M148" s="39"/>
      <c r="N148" s="39"/>
      <c r="O148" s="40"/>
      <c r="P148" s="42"/>
    </row>
    <row r="149" spans="2:16" ht="26" x14ac:dyDescent="0.35">
      <c r="B149" s="20" t="s">
        <v>143</v>
      </c>
      <c r="C149" s="10"/>
      <c r="D149" s="21" t="s">
        <v>144</v>
      </c>
      <c r="E149" s="53"/>
      <c r="F149" s="68">
        <v>259.10000000000002</v>
      </c>
      <c r="G149" s="68">
        <v>246.053</v>
      </c>
      <c r="H149" s="23">
        <f>F149-G149</f>
        <v>13.047000000000025</v>
      </c>
      <c r="I149" s="62">
        <f>H149/G149</f>
        <v>5.3025161245747972E-2</v>
      </c>
      <c r="J149" s="58"/>
      <c r="K149" s="55"/>
      <c r="L149" s="74">
        <v>2311.5100000000002</v>
      </c>
      <c r="M149" s="74">
        <v>3507.692</v>
      </c>
      <c r="N149" s="45">
        <f t="shared" si="15"/>
        <v>-1196.1819999999998</v>
      </c>
      <c r="O149" s="61">
        <f>N149/M149</f>
        <v>-0.34101682815937084</v>
      </c>
      <c r="P149" s="58">
        <v>18</v>
      </c>
    </row>
    <row r="150" spans="2:16" x14ac:dyDescent="0.35">
      <c r="B150" s="38"/>
      <c r="C150" s="39"/>
      <c r="D150" s="39"/>
      <c r="E150" s="39"/>
      <c r="F150" s="38"/>
      <c r="G150" s="38"/>
      <c r="H150" s="39"/>
      <c r="I150" s="64"/>
      <c r="J150" s="65"/>
      <c r="K150" s="39"/>
      <c r="L150" s="39"/>
      <c r="M150" s="39"/>
      <c r="N150" s="39"/>
      <c r="O150" s="40"/>
      <c r="P150" s="42"/>
    </row>
    <row r="151" spans="2:16" x14ac:dyDescent="0.35">
      <c r="B151" s="47" t="s">
        <v>145</v>
      </c>
      <c r="C151" s="48"/>
      <c r="D151" s="104" t="s">
        <v>146</v>
      </c>
      <c r="E151" s="105"/>
      <c r="F151" s="49">
        <v>23.54</v>
      </c>
      <c r="G151" s="49">
        <v>35.426000000000002</v>
      </c>
      <c r="H151" s="12">
        <f>F151-G151</f>
        <v>-11.886000000000003</v>
      </c>
      <c r="I151" s="50">
        <f>H151/G151</f>
        <v>-0.33551628747247791</v>
      </c>
      <c r="J151" s="58">
        <v>8</v>
      </c>
      <c r="K151" s="52"/>
      <c r="L151" s="49">
        <v>4.032</v>
      </c>
      <c r="M151" s="49">
        <v>0.21</v>
      </c>
      <c r="N151" s="12">
        <f t="shared" si="15"/>
        <v>3.8220000000000001</v>
      </c>
      <c r="O151" s="50"/>
      <c r="P151" s="51"/>
    </row>
    <row r="152" spans="2:16" x14ac:dyDescent="0.35">
      <c r="B152" s="38"/>
      <c r="C152" s="39"/>
      <c r="D152" s="39"/>
      <c r="E152" s="39"/>
      <c r="F152" s="38"/>
      <c r="G152" s="38"/>
      <c r="H152" s="39"/>
      <c r="I152" s="64"/>
      <c r="J152" s="65"/>
      <c r="K152" s="39"/>
      <c r="L152" s="39"/>
      <c r="M152" s="39"/>
      <c r="N152" s="39"/>
      <c r="O152" s="40"/>
      <c r="P152" s="42"/>
    </row>
    <row r="153" spans="2:16" x14ac:dyDescent="0.35">
      <c r="B153" s="47" t="s">
        <v>147</v>
      </c>
      <c r="C153" s="48"/>
      <c r="D153" s="104" t="s">
        <v>148</v>
      </c>
      <c r="E153" s="105"/>
      <c r="F153" s="49">
        <v>6516.1530000000002</v>
      </c>
      <c r="G153" s="49">
        <v>6516.1530000000002</v>
      </c>
      <c r="H153" s="12">
        <f>F153-G153</f>
        <v>0</v>
      </c>
      <c r="I153" s="50"/>
      <c r="J153" s="71"/>
      <c r="K153" s="75"/>
      <c r="L153" s="49">
        <v>4768.2870000000003</v>
      </c>
      <c r="M153" s="49">
        <v>4792.2</v>
      </c>
      <c r="N153" s="12">
        <f t="shared" si="15"/>
        <v>-23.912999999999556</v>
      </c>
      <c r="O153" s="50">
        <f>N153/M153</f>
        <v>-4.9899837235506776E-3</v>
      </c>
      <c r="P153" s="99"/>
    </row>
    <row r="154" spans="2:16" ht="21.65" customHeight="1" x14ac:dyDescent="0.35">
      <c r="B154" s="38"/>
      <c r="C154" s="39"/>
      <c r="D154" s="39"/>
      <c r="E154" s="39"/>
      <c r="F154" s="38"/>
      <c r="G154" s="38"/>
      <c r="H154" s="39"/>
      <c r="I154" s="64"/>
      <c r="J154" s="65"/>
      <c r="K154" s="39"/>
      <c r="L154" s="39"/>
      <c r="M154" s="39"/>
      <c r="N154" s="39"/>
      <c r="O154" s="40"/>
      <c r="P154" s="42"/>
    </row>
    <row r="155" spans="2:16" ht="26" x14ac:dyDescent="0.35">
      <c r="B155" s="20" t="s">
        <v>149</v>
      </c>
      <c r="C155" s="10"/>
      <c r="D155" s="21" t="s">
        <v>150</v>
      </c>
      <c r="E155" s="53" t="s">
        <v>151</v>
      </c>
      <c r="F155" s="22">
        <v>4.9000000000000004</v>
      </c>
      <c r="G155" s="22">
        <v>4.9000000000000004</v>
      </c>
      <c r="H155" s="77">
        <v>0.87000000000000011</v>
      </c>
      <c r="I155" s="62"/>
      <c r="J155" s="54"/>
      <c r="K155" s="55"/>
      <c r="L155" s="45">
        <v>2.0419999999999998</v>
      </c>
      <c r="M155" s="45"/>
      <c r="N155" s="23">
        <f>L155-M155</f>
        <v>2.0419999999999998</v>
      </c>
      <c r="O155" s="61"/>
      <c r="P155" s="54"/>
    </row>
    <row r="156" spans="2:16" x14ac:dyDescent="0.35">
      <c r="B156" s="20"/>
      <c r="C156" s="10"/>
      <c r="D156" s="21"/>
      <c r="E156" s="53" t="s">
        <v>152</v>
      </c>
      <c r="F156" s="22">
        <v>7.7</v>
      </c>
      <c r="G156" s="22">
        <v>7.7</v>
      </c>
      <c r="H156" s="77">
        <v>-0.6949999999999994</v>
      </c>
      <c r="I156" s="62"/>
      <c r="J156" s="54"/>
      <c r="K156" s="55"/>
      <c r="L156" s="45"/>
      <c r="M156" s="45"/>
      <c r="N156" s="45"/>
      <c r="O156" s="61"/>
      <c r="P156" s="54"/>
    </row>
    <row r="157" spans="2:16" ht="26" x14ac:dyDescent="0.35">
      <c r="B157" s="20"/>
      <c r="C157" s="10"/>
      <c r="D157" s="21"/>
      <c r="E157" s="53" t="s">
        <v>153</v>
      </c>
      <c r="F157" s="22">
        <v>0.55200000000000005</v>
      </c>
      <c r="G157" s="22">
        <v>0.55200000000000005</v>
      </c>
      <c r="H157" s="77">
        <v>1.3000000000000012E-2</v>
      </c>
      <c r="I157" s="62"/>
      <c r="J157" s="54"/>
      <c r="K157" s="55"/>
      <c r="L157" s="45"/>
      <c r="M157" s="45"/>
      <c r="N157" s="45"/>
      <c r="O157" s="61"/>
      <c r="P157" s="54"/>
    </row>
    <row r="158" spans="2:16" x14ac:dyDescent="0.35">
      <c r="B158" s="20"/>
      <c r="C158" s="10"/>
      <c r="D158" s="21"/>
      <c r="E158" s="53"/>
      <c r="F158" s="22"/>
      <c r="G158" s="22"/>
      <c r="H158" s="77"/>
      <c r="I158" s="62"/>
      <c r="J158" s="54"/>
      <c r="K158" s="55"/>
      <c r="L158" s="45"/>
      <c r="M158" s="45"/>
      <c r="N158" s="45"/>
      <c r="O158" s="78"/>
      <c r="P158" s="54"/>
    </row>
    <row r="159" spans="2:16" x14ac:dyDescent="0.35">
      <c r="B159" s="47"/>
      <c r="C159" s="48"/>
      <c r="D159" s="104" t="s">
        <v>28</v>
      </c>
      <c r="E159" s="105"/>
      <c r="F159" s="49">
        <f>SUM(F155:F157)</f>
        <v>13.152000000000001</v>
      </c>
      <c r="G159" s="49">
        <f>SUM(G155:G157)</f>
        <v>13.152000000000001</v>
      </c>
      <c r="H159" s="12">
        <v>0.18800000000000061</v>
      </c>
      <c r="I159" s="50"/>
      <c r="J159" s="76"/>
      <c r="K159" s="75"/>
      <c r="L159" s="12">
        <f>SUM(L155:L158)</f>
        <v>2.0419999999999998</v>
      </c>
      <c r="M159" s="12">
        <f t="shared" ref="M159:N159" si="16">SUM(M155:M158)</f>
        <v>0</v>
      </c>
      <c r="N159" s="12">
        <f t="shared" si="16"/>
        <v>2.0419999999999998</v>
      </c>
      <c r="O159" s="50"/>
      <c r="P159" s="76"/>
    </row>
    <row r="160" spans="2:16" x14ac:dyDescent="0.35">
      <c r="B160" s="38"/>
      <c r="C160" s="39"/>
      <c r="D160" s="39"/>
      <c r="E160" s="39"/>
      <c r="F160" s="39"/>
      <c r="G160" s="39"/>
      <c r="H160" s="39"/>
      <c r="I160" s="40"/>
      <c r="J160" s="41"/>
      <c r="K160" s="39"/>
      <c r="L160" s="39"/>
      <c r="M160" s="39"/>
      <c r="N160" s="39"/>
      <c r="O160" s="40"/>
      <c r="P160" s="42"/>
    </row>
    <row r="161" spans="6:13" x14ac:dyDescent="0.35">
      <c r="F161" s="79"/>
      <c r="G161" s="79"/>
      <c r="H161" s="79"/>
      <c r="J161" s="101"/>
      <c r="L161" s="79"/>
      <c r="M161" s="79"/>
    </row>
    <row r="163" spans="6:13" x14ac:dyDescent="0.35">
      <c r="F163" s="79"/>
      <c r="G163" s="79"/>
      <c r="J163" s="101"/>
      <c r="L163" s="79"/>
      <c r="M163" s="79"/>
    </row>
    <row r="164" spans="6:13" x14ac:dyDescent="0.35">
      <c r="F164" s="79"/>
      <c r="G164" s="79"/>
      <c r="J164" s="101"/>
    </row>
    <row r="165" spans="6:13" x14ac:dyDescent="0.35">
      <c r="F165" s="79"/>
      <c r="G165" s="79"/>
      <c r="J165" s="101"/>
    </row>
  </sheetData>
  <mergeCells count="23">
    <mergeCell ref="D143:E143"/>
    <mergeCell ref="D151:E151"/>
    <mergeCell ref="D153:E153"/>
    <mergeCell ref="D159:E159"/>
    <mergeCell ref="D65:E65"/>
    <mergeCell ref="D88:E88"/>
    <mergeCell ref="D101:E101"/>
    <mergeCell ref="D114:E114"/>
    <mergeCell ref="D126:E126"/>
    <mergeCell ref="D133:E133"/>
    <mergeCell ref="D59:E59"/>
    <mergeCell ref="A1:B1"/>
    <mergeCell ref="F3:J3"/>
    <mergeCell ref="L3:P3"/>
    <mergeCell ref="H4:I4"/>
    <mergeCell ref="N4:O4"/>
    <mergeCell ref="F5:H5"/>
    <mergeCell ref="L5:N5"/>
    <mergeCell ref="D10:E10"/>
    <mergeCell ref="D19:E19"/>
    <mergeCell ref="D27:E27"/>
    <mergeCell ref="D34:E34"/>
    <mergeCell ref="D51:E51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6505-A181-4A5D-9E98-277FD7CE35E1}">
  <dimension ref="B2:P41"/>
  <sheetViews>
    <sheetView tabSelected="1" workbookViewId="0">
      <selection activeCell="L30" sqref="L30"/>
    </sheetView>
  </sheetViews>
  <sheetFormatPr defaultRowHeight="14.5" x14ac:dyDescent="0.35"/>
  <cols>
    <col min="3" max="3" width="4.26953125" customWidth="1"/>
    <col min="4" max="5" width="19.453125" customWidth="1"/>
    <col min="6" max="6" width="12.26953125" customWidth="1"/>
    <col min="12" max="12" width="12.1796875" customWidth="1"/>
  </cols>
  <sheetData>
    <row r="2" spans="2:16" x14ac:dyDescent="0.35">
      <c r="B2" s="80">
        <v>1</v>
      </c>
      <c r="C2" s="80">
        <v>2</v>
      </c>
      <c r="D2" s="80">
        <v>3</v>
      </c>
      <c r="E2" s="80">
        <v>4</v>
      </c>
      <c r="F2" s="80">
        <v>5</v>
      </c>
      <c r="G2" s="80">
        <v>6</v>
      </c>
      <c r="H2" s="80">
        <v>7</v>
      </c>
      <c r="I2" s="80">
        <v>8</v>
      </c>
      <c r="J2" s="80">
        <v>9</v>
      </c>
      <c r="K2" s="80">
        <v>10</v>
      </c>
      <c r="L2" s="80">
        <v>11</v>
      </c>
      <c r="M2" s="80">
        <v>12</v>
      </c>
      <c r="N2" s="80">
        <v>13</v>
      </c>
      <c r="O2" s="80">
        <v>14</v>
      </c>
      <c r="P2" s="80">
        <v>15</v>
      </c>
    </row>
    <row r="3" spans="2:16" ht="26" x14ac:dyDescent="0.35">
      <c r="B3" s="4" t="s">
        <v>0</v>
      </c>
      <c r="C3" s="4" t="s">
        <v>1</v>
      </c>
      <c r="D3" s="5" t="s">
        <v>2</v>
      </c>
      <c r="E3" s="6" t="s">
        <v>3</v>
      </c>
      <c r="F3" s="108" t="s">
        <v>154</v>
      </c>
      <c r="G3" s="108"/>
      <c r="H3" s="108"/>
      <c r="I3" s="108"/>
      <c r="J3" s="108"/>
      <c r="K3" s="7"/>
      <c r="L3" s="108" t="s">
        <v>155</v>
      </c>
      <c r="M3" s="108"/>
      <c r="N3" s="108"/>
      <c r="O3" s="108"/>
      <c r="P3" s="109"/>
    </row>
    <row r="4" spans="2:16" ht="39" x14ac:dyDescent="0.35">
      <c r="B4" s="8"/>
      <c r="C4" s="9"/>
      <c r="D4" s="10"/>
      <c r="E4" s="81"/>
      <c r="F4" s="14" t="s">
        <v>156</v>
      </c>
      <c r="G4" s="14" t="s">
        <v>7</v>
      </c>
      <c r="H4" s="110" t="s">
        <v>8</v>
      </c>
      <c r="I4" s="110"/>
      <c r="J4" s="103"/>
      <c r="K4" s="82"/>
      <c r="L4" s="14" t="s">
        <v>156</v>
      </c>
      <c r="M4" s="14" t="s">
        <v>7</v>
      </c>
      <c r="N4" s="110" t="s">
        <v>8</v>
      </c>
      <c r="O4" s="110"/>
      <c r="P4" s="83"/>
    </row>
    <row r="5" spans="2:16" ht="26" x14ac:dyDescent="0.35">
      <c r="B5" s="15" t="s">
        <v>9</v>
      </c>
      <c r="C5" s="16" t="s">
        <v>9</v>
      </c>
      <c r="D5" s="15" t="s">
        <v>9</v>
      </c>
      <c r="E5" s="16" t="s">
        <v>9</v>
      </c>
      <c r="F5" s="108" t="s">
        <v>10</v>
      </c>
      <c r="G5" s="108"/>
      <c r="H5" s="109"/>
      <c r="I5" s="18" t="s">
        <v>11</v>
      </c>
      <c r="J5" s="84" t="s">
        <v>12</v>
      </c>
      <c r="K5" s="85"/>
      <c r="L5" s="108" t="s">
        <v>10</v>
      </c>
      <c r="M5" s="108"/>
      <c r="N5" s="109"/>
      <c r="O5" s="12" t="s">
        <v>11</v>
      </c>
      <c r="P5" s="12" t="s">
        <v>12</v>
      </c>
    </row>
    <row r="6" spans="2:16" ht="26" x14ac:dyDescent="0.35">
      <c r="B6" s="20" t="s">
        <v>157</v>
      </c>
      <c r="C6" s="10"/>
      <c r="D6" s="21" t="s">
        <v>30</v>
      </c>
      <c r="E6" s="86"/>
      <c r="F6" s="74">
        <v>-44.656999999999996</v>
      </c>
      <c r="G6" s="74">
        <v>10</v>
      </c>
      <c r="H6" s="23">
        <f>F6-G6</f>
        <v>-54.656999999999996</v>
      </c>
      <c r="I6" s="61">
        <f>H6/G6</f>
        <v>-5.4657</v>
      </c>
      <c r="J6" s="87">
        <v>19</v>
      </c>
      <c r="K6" s="88"/>
      <c r="L6" s="74">
        <v>45</v>
      </c>
      <c r="M6" s="74">
        <v>40</v>
      </c>
      <c r="N6" s="45">
        <f>L6-M6</f>
        <v>5</v>
      </c>
      <c r="O6" s="61">
        <f>N6/M6</f>
        <v>0.125</v>
      </c>
      <c r="P6" s="89"/>
    </row>
    <row r="7" spans="2:16" x14ac:dyDescent="0.35">
      <c r="B7" s="38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39"/>
      <c r="O7" s="39"/>
      <c r="P7" s="70"/>
    </row>
    <row r="8" spans="2:16" x14ac:dyDescent="0.35">
      <c r="B8" s="20" t="s">
        <v>158</v>
      </c>
      <c r="C8" s="21"/>
      <c r="D8" s="10" t="s">
        <v>159</v>
      </c>
      <c r="E8" s="81"/>
      <c r="F8" s="45">
        <v>2327.4270000000001</v>
      </c>
      <c r="G8" s="45">
        <v>2286.5329999999999</v>
      </c>
      <c r="H8" s="23">
        <f>F8-G8</f>
        <v>40.894000000000233</v>
      </c>
      <c r="I8" s="61">
        <f>H8/G8</f>
        <v>1.7884718917242932E-2</v>
      </c>
      <c r="J8" s="90"/>
      <c r="K8" s="91"/>
      <c r="L8" s="74">
        <v>0</v>
      </c>
      <c r="M8" s="74">
        <v>0</v>
      </c>
      <c r="N8" s="45">
        <f>L8-M8</f>
        <v>0</v>
      </c>
      <c r="O8" s="92" t="e">
        <f>N8/M8</f>
        <v>#DIV/0!</v>
      </c>
      <c r="P8" s="57"/>
    </row>
    <row r="9" spans="2:16" x14ac:dyDescent="0.35">
      <c r="B9" s="38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39"/>
      <c r="O9" s="40"/>
      <c r="P9" s="70"/>
    </row>
    <row r="10" spans="2:16" ht="26" x14ac:dyDescent="0.35">
      <c r="B10" s="20" t="s">
        <v>160</v>
      </c>
      <c r="C10" s="21"/>
      <c r="D10" s="10" t="s">
        <v>38</v>
      </c>
      <c r="E10" s="81" t="s">
        <v>40</v>
      </c>
      <c r="F10" s="45">
        <v>20.452999999999999</v>
      </c>
      <c r="G10" s="45">
        <v>2.4670000000000001</v>
      </c>
      <c r="H10" s="23">
        <f>F10-G10</f>
        <v>17.986000000000001</v>
      </c>
      <c r="I10" s="61">
        <f>H10/G10</f>
        <v>7.290636400486421</v>
      </c>
      <c r="J10" s="87">
        <v>20</v>
      </c>
      <c r="K10" s="91"/>
      <c r="L10" s="45">
        <v>0</v>
      </c>
      <c r="M10" s="45">
        <v>0</v>
      </c>
      <c r="N10" s="45"/>
      <c r="O10" s="92"/>
      <c r="P10" s="94"/>
    </row>
    <row r="11" spans="2:16" x14ac:dyDescent="0.35">
      <c r="B11" s="20"/>
      <c r="C11" s="21"/>
      <c r="D11" s="10"/>
      <c r="E11" s="81" t="s">
        <v>41</v>
      </c>
      <c r="F11" s="45">
        <v>80.69</v>
      </c>
      <c r="G11" s="45">
        <v>81.900000000000006</v>
      </c>
      <c r="H11" s="23">
        <f>F11-G11</f>
        <v>-1.210000000000008</v>
      </c>
      <c r="I11" s="61"/>
      <c r="J11" s="93"/>
      <c r="K11" s="91"/>
      <c r="L11" s="45">
        <v>0</v>
      </c>
      <c r="M11" s="45">
        <v>0</v>
      </c>
      <c r="N11" s="45"/>
      <c r="O11" s="92"/>
      <c r="P11" s="94"/>
    </row>
    <row r="12" spans="2:16" x14ac:dyDescent="0.35">
      <c r="B12" s="47"/>
      <c r="C12" s="48"/>
      <c r="D12" s="104"/>
      <c r="E12" s="114"/>
      <c r="F12" s="49">
        <f>SUM(F10:F11)</f>
        <v>101.143</v>
      </c>
      <c r="G12" s="49">
        <f>SUM(G10:G11)</f>
        <v>84.367000000000004</v>
      </c>
      <c r="H12" s="12">
        <f>SUM(H10:H11)</f>
        <v>16.775999999999993</v>
      </c>
      <c r="I12" s="50"/>
      <c r="J12" s="95"/>
      <c r="K12" s="96"/>
      <c r="L12" s="49">
        <f>SUM(L10:L11)</f>
        <v>0</v>
      </c>
      <c r="M12" s="49">
        <f>SUM(M10:M11)</f>
        <v>0</v>
      </c>
      <c r="N12" s="12">
        <f>L12-M12</f>
        <v>0</v>
      </c>
      <c r="O12" s="50"/>
      <c r="P12" s="97"/>
    </row>
    <row r="13" spans="2:16" x14ac:dyDescent="0.35">
      <c r="B13" s="38"/>
      <c r="C13" s="39"/>
      <c r="D13" s="39"/>
      <c r="E13" s="39"/>
      <c r="F13" s="39"/>
      <c r="G13" s="39"/>
      <c r="H13" s="39"/>
      <c r="I13" s="40"/>
      <c r="J13" s="39"/>
      <c r="K13" s="39"/>
      <c r="L13" s="39"/>
      <c r="M13" s="39"/>
      <c r="N13" s="39"/>
      <c r="O13" s="40"/>
      <c r="P13" s="70"/>
    </row>
    <row r="14" spans="2:16" ht="26" x14ac:dyDescent="0.35">
      <c r="B14" s="20" t="s">
        <v>161</v>
      </c>
      <c r="C14" s="21"/>
      <c r="D14" s="10" t="s">
        <v>44</v>
      </c>
      <c r="E14" s="81" t="s">
        <v>46</v>
      </c>
      <c r="F14" s="45">
        <v>62.38</v>
      </c>
      <c r="G14" s="45">
        <v>69.174000000000007</v>
      </c>
      <c r="H14" s="23">
        <f>F14-G14</f>
        <v>-6.794000000000004</v>
      </c>
      <c r="I14" s="61"/>
      <c r="J14" s="93"/>
      <c r="K14" s="91"/>
      <c r="L14" s="45">
        <v>0.01</v>
      </c>
      <c r="M14" s="45">
        <v>0</v>
      </c>
      <c r="N14" s="45"/>
      <c r="O14" s="92"/>
      <c r="P14" s="94"/>
    </row>
    <row r="15" spans="2:16" x14ac:dyDescent="0.35">
      <c r="B15" s="20"/>
      <c r="C15" s="21"/>
      <c r="D15" s="10"/>
      <c r="E15" s="81" t="s">
        <v>49</v>
      </c>
      <c r="F15" s="45">
        <v>-13.397</v>
      </c>
      <c r="G15" s="45">
        <v>-13.397</v>
      </c>
      <c r="H15" s="23">
        <f>F15-G15</f>
        <v>0</v>
      </c>
      <c r="I15" s="61"/>
      <c r="J15" s="93"/>
      <c r="K15" s="91"/>
      <c r="L15" s="45">
        <v>0</v>
      </c>
      <c r="M15" s="45">
        <v>0</v>
      </c>
      <c r="N15" s="45"/>
      <c r="O15" s="92"/>
      <c r="P15" s="94"/>
    </row>
    <row r="16" spans="2:16" ht="26" x14ac:dyDescent="0.35">
      <c r="B16" s="20"/>
      <c r="C16" s="21"/>
      <c r="D16" s="10"/>
      <c r="E16" s="81" t="s">
        <v>51</v>
      </c>
      <c r="F16" s="45">
        <v>131.33099999999999</v>
      </c>
      <c r="G16" s="45">
        <v>131.33099999999999</v>
      </c>
      <c r="H16" s="23">
        <f>F16-G16</f>
        <v>0</v>
      </c>
      <c r="I16" s="61"/>
      <c r="J16" s="93"/>
      <c r="K16" s="91"/>
      <c r="L16" s="45">
        <v>0</v>
      </c>
      <c r="M16" s="45">
        <v>0</v>
      </c>
      <c r="N16" s="45"/>
      <c r="O16" s="92"/>
      <c r="P16" s="94"/>
    </row>
    <row r="17" spans="2:16" x14ac:dyDescent="0.35">
      <c r="B17" s="47"/>
      <c r="C17" s="48"/>
      <c r="D17" s="104"/>
      <c r="E17" s="114"/>
      <c r="F17" s="49">
        <f>SUM(F14:F16)</f>
        <v>180.31399999999999</v>
      </c>
      <c r="G17" s="49">
        <f>SUM(G14:G16)</f>
        <v>187.108</v>
      </c>
      <c r="H17" s="12">
        <f>SUM(H14:H16)</f>
        <v>-6.794000000000004</v>
      </c>
      <c r="I17" s="50"/>
      <c r="J17" s="95"/>
      <c r="K17" s="96"/>
      <c r="L17" s="49"/>
      <c r="M17" s="49"/>
      <c r="N17" s="12"/>
      <c r="O17" s="50"/>
      <c r="P17" s="97"/>
    </row>
    <row r="18" spans="2:16" x14ac:dyDescent="0.35">
      <c r="B18" s="38"/>
      <c r="C18" s="39"/>
      <c r="D18" s="39"/>
      <c r="E18" s="39"/>
      <c r="F18" s="39"/>
      <c r="G18" s="39"/>
      <c r="H18" s="39"/>
      <c r="I18" s="40"/>
      <c r="J18" s="39"/>
      <c r="K18" s="39"/>
      <c r="L18" s="39"/>
      <c r="M18" s="39"/>
      <c r="N18" s="39"/>
      <c r="O18" s="40"/>
      <c r="P18" s="70"/>
    </row>
    <row r="19" spans="2:16" ht="26" x14ac:dyDescent="0.35">
      <c r="B19" s="20" t="s">
        <v>162</v>
      </c>
      <c r="C19" s="21"/>
      <c r="D19" s="10" t="s">
        <v>75</v>
      </c>
      <c r="E19" s="81" t="s">
        <v>163</v>
      </c>
      <c r="F19" s="74">
        <v>-2.133</v>
      </c>
      <c r="G19" s="74">
        <v>-2.1</v>
      </c>
      <c r="H19" s="23">
        <f>F19-G19</f>
        <v>-3.2999999999999918E-2</v>
      </c>
      <c r="I19" s="61"/>
      <c r="J19" s="93"/>
      <c r="K19" s="91"/>
      <c r="L19" s="74">
        <v>-20</v>
      </c>
      <c r="M19" s="74">
        <v>-20</v>
      </c>
      <c r="N19" s="23">
        <f>L19-M19</f>
        <v>0</v>
      </c>
      <c r="O19" s="61"/>
      <c r="P19" s="94"/>
    </row>
    <row r="20" spans="2:16" x14ac:dyDescent="0.35">
      <c r="B20" s="38"/>
      <c r="C20" s="39"/>
      <c r="D20" s="39"/>
      <c r="E20" s="39"/>
      <c r="F20" s="39"/>
      <c r="G20" s="39"/>
      <c r="H20" s="39"/>
      <c r="I20" s="40"/>
      <c r="J20" s="39"/>
      <c r="K20" s="39"/>
      <c r="L20" s="39"/>
      <c r="M20" s="39"/>
      <c r="N20" s="39"/>
      <c r="O20" s="40"/>
      <c r="P20" s="70"/>
    </row>
    <row r="21" spans="2:16" ht="26" x14ac:dyDescent="0.35">
      <c r="B21" s="20" t="s">
        <v>164</v>
      </c>
      <c r="C21" s="21"/>
      <c r="D21" s="10" t="s">
        <v>92</v>
      </c>
      <c r="E21" s="81"/>
      <c r="F21" s="74">
        <v>0.80900000000000005</v>
      </c>
      <c r="G21" s="74">
        <v>3.86</v>
      </c>
      <c r="H21" s="23">
        <f>F21-G21</f>
        <v>-3.0509999999999997</v>
      </c>
      <c r="I21" s="61"/>
      <c r="J21" s="93"/>
      <c r="K21" s="91"/>
      <c r="L21" s="74">
        <v>0</v>
      </c>
      <c r="M21" s="74">
        <v>0</v>
      </c>
      <c r="N21" s="45"/>
      <c r="O21" s="92"/>
      <c r="P21" s="94"/>
    </row>
    <row r="22" spans="2:16" x14ac:dyDescent="0.35">
      <c r="B22" s="38"/>
      <c r="C22" s="39"/>
      <c r="D22" s="39"/>
      <c r="E22" s="39"/>
      <c r="F22" s="39"/>
      <c r="G22" s="39"/>
      <c r="H22" s="39"/>
      <c r="I22" s="40"/>
      <c r="J22" s="39"/>
      <c r="K22" s="39"/>
      <c r="L22" s="39"/>
      <c r="M22" s="39"/>
      <c r="N22" s="39"/>
      <c r="O22" s="40"/>
      <c r="P22" s="70"/>
    </row>
    <row r="23" spans="2:16" ht="26" x14ac:dyDescent="0.35">
      <c r="B23" s="20" t="s">
        <v>165</v>
      </c>
      <c r="C23" s="21"/>
      <c r="D23" s="10" t="s">
        <v>94</v>
      </c>
      <c r="E23" s="81" t="s">
        <v>95</v>
      </c>
      <c r="F23" s="45">
        <f>-1.497-0.409</f>
        <v>-1.9060000000000001</v>
      </c>
      <c r="G23" s="45">
        <v>1.621</v>
      </c>
      <c r="H23" s="23">
        <f>F23-G23</f>
        <v>-3.5270000000000001</v>
      </c>
      <c r="I23" s="61"/>
      <c r="J23" s="93"/>
      <c r="K23" s="91"/>
      <c r="L23" s="45">
        <v>0</v>
      </c>
      <c r="M23" s="45">
        <v>0</v>
      </c>
      <c r="N23" s="45"/>
      <c r="O23" s="92"/>
      <c r="P23" s="94"/>
    </row>
    <row r="24" spans="2:16" ht="26" x14ac:dyDescent="0.35">
      <c r="B24" s="20"/>
      <c r="C24" s="21"/>
      <c r="D24" s="10"/>
      <c r="E24" s="81" t="s">
        <v>98</v>
      </c>
      <c r="F24" s="45">
        <v>0</v>
      </c>
      <c r="G24" s="45">
        <v>0</v>
      </c>
      <c r="H24" s="23">
        <f>F24-G24</f>
        <v>0</v>
      </c>
      <c r="I24" s="61"/>
      <c r="J24" s="93"/>
      <c r="K24" s="91"/>
      <c r="L24" s="45">
        <v>0</v>
      </c>
      <c r="M24" s="45">
        <v>0</v>
      </c>
      <c r="N24" s="45"/>
      <c r="O24" s="92"/>
      <c r="P24" s="94"/>
    </row>
    <row r="25" spans="2:16" ht="26" x14ac:dyDescent="0.35">
      <c r="B25" s="20"/>
      <c r="C25" s="21"/>
      <c r="D25" s="10"/>
      <c r="E25" s="81" t="s">
        <v>166</v>
      </c>
      <c r="F25" s="45">
        <v>-3.5000000000000003E-2</v>
      </c>
      <c r="G25" s="45">
        <v>-3.5000000000000003E-2</v>
      </c>
      <c r="H25" s="23">
        <f>F25-G25</f>
        <v>0</v>
      </c>
      <c r="I25" s="61"/>
      <c r="J25" s="93"/>
      <c r="K25" s="91"/>
      <c r="L25" s="45">
        <v>0</v>
      </c>
      <c r="M25" s="45">
        <v>0</v>
      </c>
      <c r="N25" s="45"/>
      <c r="O25" s="92"/>
      <c r="P25" s="94"/>
    </row>
    <row r="26" spans="2:16" x14ac:dyDescent="0.35">
      <c r="B26" s="47"/>
      <c r="C26" s="48"/>
      <c r="D26" s="104"/>
      <c r="E26" s="114"/>
      <c r="F26" s="49">
        <f>SUM(F23:F25)</f>
        <v>-1.9410000000000001</v>
      </c>
      <c r="G26" s="49">
        <f>SUM(G23:G25)</f>
        <v>1.5860000000000001</v>
      </c>
      <c r="H26" s="12">
        <f>SUM(H23:H25)</f>
        <v>-3.5270000000000001</v>
      </c>
      <c r="I26" s="50"/>
      <c r="J26" s="95"/>
      <c r="K26" s="96"/>
      <c r="L26" s="49">
        <f>SUM(L23:L25)</f>
        <v>0</v>
      </c>
      <c r="M26" s="49">
        <f>SUM(M23:M25)</f>
        <v>0</v>
      </c>
      <c r="N26" s="12"/>
      <c r="O26" s="50"/>
      <c r="P26" s="97"/>
    </row>
    <row r="27" spans="2:16" x14ac:dyDescent="0.35">
      <c r="B27" s="38"/>
      <c r="C27" s="39"/>
      <c r="D27" s="39"/>
      <c r="E27" s="39"/>
      <c r="F27" s="39"/>
      <c r="G27" s="39"/>
      <c r="H27" s="39"/>
      <c r="I27" s="40"/>
      <c r="J27" s="39"/>
      <c r="K27" s="39"/>
      <c r="L27" s="39"/>
      <c r="M27" s="39"/>
      <c r="N27" s="39"/>
      <c r="O27" s="40"/>
      <c r="P27" s="70"/>
    </row>
    <row r="28" spans="2:16" ht="26" x14ac:dyDescent="0.35">
      <c r="B28" s="20" t="s">
        <v>167</v>
      </c>
      <c r="C28" s="21"/>
      <c r="D28" s="10" t="s">
        <v>114</v>
      </c>
      <c r="E28" s="81" t="s">
        <v>119</v>
      </c>
      <c r="F28" s="74">
        <v>95.052000000000007</v>
      </c>
      <c r="G28" s="74">
        <v>94.07</v>
      </c>
      <c r="H28" s="23">
        <f>F28-G28</f>
        <v>0.98200000000001353</v>
      </c>
      <c r="I28" s="61"/>
      <c r="J28" s="93"/>
      <c r="K28" s="91"/>
      <c r="L28" s="74">
        <v>0</v>
      </c>
      <c r="M28" s="74">
        <v>0</v>
      </c>
      <c r="N28" s="45"/>
      <c r="O28" s="92"/>
      <c r="P28" s="94"/>
    </row>
    <row r="29" spans="2:16" x14ac:dyDescent="0.35">
      <c r="B29" s="38"/>
      <c r="C29" s="39"/>
      <c r="D29" s="39"/>
      <c r="E29" s="39"/>
      <c r="F29" s="39"/>
      <c r="G29" s="39"/>
      <c r="H29" s="39"/>
      <c r="I29" s="40"/>
      <c r="J29" s="39"/>
      <c r="K29" s="39"/>
      <c r="L29" s="39"/>
      <c r="M29" s="39"/>
      <c r="N29" s="39"/>
      <c r="O29" s="40"/>
      <c r="P29" s="70"/>
    </row>
    <row r="30" spans="2:16" x14ac:dyDescent="0.35">
      <c r="B30" s="20" t="s">
        <v>168</v>
      </c>
      <c r="C30" s="21"/>
      <c r="D30" s="10" t="s">
        <v>131</v>
      </c>
      <c r="E30" s="81"/>
      <c r="F30" s="74">
        <v>0.63900000000000001</v>
      </c>
      <c r="G30" s="74">
        <v>0</v>
      </c>
      <c r="H30" s="23"/>
      <c r="I30" s="61"/>
      <c r="J30" s="93"/>
      <c r="K30" s="91"/>
      <c r="L30" s="74">
        <v>474.90300000000002</v>
      </c>
      <c r="M30" s="74">
        <v>-375.31</v>
      </c>
      <c r="N30" s="23">
        <f>L30-M30</f>
        <v>850.21299999999997</v>
      </c>
      <c r="O30" s="61">
        <f>N30/M30</f>
        <v>-2.2653619674402492</v>
      </c>
      <c r="P30" s="57">
        <v>22</v>
      </c>
    </row>
    <row r="31" spans="2:16" x14ac:dyDescent="0.35">
      <c r="B31" s="38"/>
      <c r="C31" s="39"/>
      <c r="D31" s="39"/>
      <c r="E31" s="39"/>
      <c r="F31" s="39"/>
      <c r="G31" s="39"/>
      <c r="H31" s="39"/>
      <c r="I31" s="40"/>
      <c r="J31" s="39"/>
      <c r="K31" s="39"/>
      <c r="L31" s="39"/>
      <c r="M31" s="39"/>
      <c r="N31" s="39"/>
      <c r="O31" s="40"/>
      <c r="P31" s="70"/>
    </row>
    <row r="32" spans="2:16" ht="26" x14ac:dyDescent="0.35">
      <c r="B32" s="20" t="s">
        <v>169</v>
      </c>
      <c r="C32" s="21"/>
      <c r="D32" s="10" t="s">
        <v>146</v>
      </c>
      <c r="E32" s="81"/>
      <c r="F32" s="74">
        <v>1</v>
      </c>
      <c r="G32" s="74">
        <v>1</v>
      </c>
      <c r="H32" s="23">
        <f>F32-G32</f>
        <v>0</v>
      </c>
      <c r="I32" s="61"/>
      <c r="J32" s="93"/>
      <c r="K32" s="91"/>
      <c r="L32" s="45">
        <v>0</v>
      </c>
      <c r="M32" s="45">
        <v>0</v>
      </c>
      <c r="N32" s="45"/>
      <c r="O32" s="92"/>
      <c r="P32" s="94"/>
    </row>
    <row r="33" spans="2:16" x14ac:dyDescent="0.35">
      <c r="B33" s="38"/>
      <c r="C33" s="39"/>
      <c r="D33" s="39"/>
      <c r="E33" s="39"/>
      <c r="F33" s="39"/>
      <c r="G33" s="39"/>
      <c r="H33" s="39"/>
      <c r="I33" s="40"/>
      <c r="J33" s="39"/>
      <c r="K33" s="39"/>
      <c r="L33" s="39"/>
      <c r="M33" s="39"/>
      <c r="N33" s="39"/>
      <c r="O33" s="40"/>
      <c r="P33" s="70"/>
    </row>
    <row r="34" spans="2:16" x14ac:dyDescent="0.35">
      <c r="B34" s="20" t="s">
        <v>170</v>
      </c>
      <c r="C34" s="21"/>
      <c r="D34" s="10" t="s">
        <v>144</v>
      </c>
      <c r="E34" s="81"/>
      <c r="F34" s="45">
        <v>1.6E-2</v>
      </c>
      <c r="G34" s="45">
        <v>0</v>
      </c>
      <c r="H34" s="23">
        <f>F34-G34</f>
        <v>1.6E-2</v>
      </c>
      <c r="I34" s="61"/>
      <c r="J34" s="90"/>
      <c r="K34" s="91"/>
      <c r="L34" s="45">
        <v>0.74099999999999999</v>
      </c>
      <c r="M34" s="45">
        <v>0</v>
      </c>
      <c r="N34" s="23">
        <f>L34-M34</f>
        <v>0.74099999999999999</v>
      </c>
      <c r="O34" s="61"/>
      <c r="P34" s="94"/>
    </row>
    <row r="35" spans="2:16" x14ac:dyDescent="0.35">
      <c r="B35" s="38"/>
      <c r="C35" s="39"/>
      <c r="D35" s="39"/>
      <c r="E35" s="39"/>
      <c r="F35" s="39"/>
      <c r="G35" s="39"/>
      <c r="H35" s="39"/>
      <c r="I35" s="40"/>
      <c r="J35" s="39"/>
      <c r="K35" s="39"/>
      <c r="L35" s="39"/>
      <c r="M35" s="39"/>
      <c r="N35" s="39"/>
      <c r="O35" s="40"/>
      <c r="P35" s="70"/>
    </row>
    <row r="36" spans="2:16" ht="26" x14ac:dyDescent="0.35">
      <c r="B36" s="20" t="s">
        <v>171</v>
      </c>
      <c r="C36" s="21"/>
      <c r="D36" s="10" t="s">
        <v>150</v>
      </c>
      <c r="E36" s="81" t="s">
        <v>151</v>
      </c>
      <c r="F36" s="45">
        <v>0</v>
      </c>
      <c r="G36" s="45">
        <v>0</v>
      </c>
      <c r="H36" s="23">
        <f>F36-G36</f>
        <v>0</v>
      </c>
      <c r="I36" s="61"/>
      <c r="J36" s="93"/>
      <c r="K36" s="91"/>
      <c r="L36" s="45">
        <v>0</v>
      </c>
      <c r="M36" s="45">
        <v>0</v>
      </c>
      <c r="N36" s="45"/>
      <c r="O36" s="92"/>
      <c r="P36" s="94"/>
    </row>
    <row r="37" spans="2:16" ht="26" x14ac:dyDescent="0.35">
      <c r="B37" s="20"/>
      <c r="C37" s="21"/>
      <c r="D37" s="10"/>
      <c r="E37" s="81" t="s">
        <v>152</v>
      </c>
      <c r="F37" s="45">
        <v>11.15</v>
      </c>
      <c r="G37" s="45">
        <v>0</v>
      </c>
      <c r="H37" s="23">
        <f>F37-G37</f>
        <v>11.15</v>
      </c>
      <c r="I37" s="61" t="s">
        <v>172</v>
      </c>
      <c r="J37" s="100">
        <v>21</v>
      </c>
      <c r="K37" s="91"/>
      <c r="L37" s="45">
        <v>0</v>
      </c>
      <c r="M37" s="45">
        <v>0</v>
      </c>
      <c r="N37" s="45"/>
      <c r="O37" s="92"/>
      <c r="P37" s="94"/>
    </row>
    <row r="38" spans="2:16" ht="26" x14ac:dyDescent="0.35">
      <c r="B38" s="20"/>
      <c r="C38" s="21"/>
      <c r="D38" s="10"/>
      <c r="E38" s="81" t="s">
        <v>153</v>
      </c>
      <c r="F38" s="45">
        <v>1.2999999999999999E-2</v>
      </c>
      <c r="G38" s="45">
        <v>-2.1999999999999999E-2</v>
      </c>
      <c r="H38" s="23">
        <f>F38-G38</f>
        <v>3.4999999999999996E-2</v>
      </c>
      <c r="I38" s="61"/>
      <c r="J38" s="93"/>
      <c r="K38" s="91"/>
      <c r="L38" s="45">
        <v>0</v>
      </c>
      <c r="M38" s="45">
        <v>0</v>
      </c>
      <c r="N38" s="45"/>
      <c r="O38" s="92"/>
      <c r="P38" s="94"/>
    </row>
    <row r="39" spans="2:16" x14ac:dyDescent="0.35">
      <c r="B39" s="47"/>
      <c r="C39" s="48"/>
      <c r="D39" s="104"/>
      <c r="E39" s="114"/>
      <c r="F39" s="49">
        <f>SUM(F36:F38)</f>
        <v>11.163</v>
      </c>
      <c r="G39" s="49">
        <f>SUM(G36:G38)</f>
        <v>-2.1999999999999999E-2</v>
      </c>
      <c r="H39" s="12">
        <f>G39-F39</f>
        <v>-11.185</v>
      </c>
      <c r="I39" s="50">
        <f>H39/G39</f>
        <v>508.40909090909093</v>
      </c>
      <c r="J39" s="95"/>
      <c r="K39" s="96"/>
      <c r="L39" s="49">
        <f>SUM(L36:L38)</f>
        <v>0</v>
      </c>
      <c r="M39" s="49">
        <f>SUM(M36:M38)</f>
        <v>0</v>
      </c>
      <c r="N39" s="12"/>
      <c r="O39" s="50"/>
      <c r="P39" s="97"/>
    </row>
    <row r="40" spans="2:16" x14ac:dyDescent="0.35">
      <c r="B40" s="38"/>
      <c r="C40" s="39"/>
      <c r="D40" s="39"/>
      <c r="E40" s="39"/>
      <c r="F40" s="39"/>
      <c r="G40" s="39"/>
      <c r="H40" s="39"/>
      <c r="I40" s="40"/>
      <c r="J40" s="39"/>
      <c r="K40" s="39"/>
      <c r="L40" s="39"/>
      <c r="M40" s="39"/>
      <c r="N40" s="39"/>
      <c r="O40" s="40"/>
      <c r="P40" s="70"/>
    </row>
    <row r="41" spans="2:16" x14ac:dyDescent="0.35">
      <c r="F41" s="98"/>
      <c r="G41" s="98"/>
      <c r="L41" s="98"/>
      <c r="M41" s="98"/>
    </row>
  </sheetData>
  <mergeCells count="10">
    <mergeCell ref="D12:E12"/>
    <mergeCell ref="D17:E17"/>
    <mergeCell ref="D26:E26"/>
    <mergeCell ref="D39:E39"/>
    <mergeCell ref="F3:J3"/>
    <mergeCell ref="L3:P3"/>
    <mergeCell ref="H4:I4"/>
    <mergeCell ref="N4:O4"/>
    <mergeCell ref="F5:H5"/>
    <mergeCell ref="L5:N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0776d-0a3c-44b4-bff2-0ceaafb13046">
      <Value>9</Value>
      <Value>101</Value>
      <Value>2</Value>
      <Value>15</Value>
    </TaxCatchAll>
    <SharedWithUsers xmlns="6ab18433-7710-49bd-9bb4-0bb85747556a">
      <UserInfo>
        <DisplayName>Syed Ali</DisplayName>
        <AccountId>698</AccountId>
        <AccountType/>
      </UserInfo>
      <UserInfo>
        <DisplayName>Irene Kwok</DisplayName>
        <AccountId>524</AccountId>
        <AccountType/>
      </UserInfo>
      <UserInfo>
        <DisplayName>Lee Taylor1</DisplayName>
        <AccountId>532</AccountId>
        <AccountType/>
      </UserInfo>
      <UserInfo>
        <DisplayName>Mark Aldworth</DisplayName>
        <AccountId>544</AccountId>
        <AccountType/>
      </UserInfo>
    </SharedWithUsers>
    <DateSent xmlns="4600776d-0a3c-44b4-bff2-0ceaafb13046" xsi:nil="true"/>
    <RecordNumber xmlns="4600776d-0a3c-44b4-bff2-0ceaafb13046" xsi:nil="true"/>
    <Meeting_x0020_Date xmlns="434d0541-f668-4057-bf54-94d656514af3">2020-03-04T00:00:00+00:00</Meeting_x0020_Date>
    <Allocated_x0020_to xmlns="434d0541-f668-4057-bf54-94d656514af3">
      <UserInfo>
        <DisplayName>KUBALA, Marek</DisplayName>
        <AccountId>212</AccountId>
        <AccountType/>
      </UserInfo>
    </Allocated_x0020_to>
    <Related_x0020_Document xmlns="434d0541-f668-4057-bf54-94d656514af3">
      <Url xsi:nil="true"/>
      <Description xsi:nil="true"/>
    </Related_x0020_Document>
    <j3dc9349b3384741bd6025ba1321f3a9 xmlns="434d0541-f668-4057-bf54-94d656514af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 be Circulated</TermName>
          <TermId xmlns="http://schemas.microsoft.com/office/infopath/2007/PartnerControls">c8c321f1-e3f9-4a89-be3d-20e58dfa1516</TermId>
        </TermInfo>
      </Terms>
    </j3dc9349b3384741bd6025ba1321f3a9>
    <g3ef09377e3444258679b6035a1ff93a xmlns="4600776d-0a3c-44b4-bff2-0ceaafb13046">
      <Terms xmlns="http://schemas.microsoft.com/office/infopath/2007/PartnerControls"/>
    </g3ef09377e3444258679b6035a1ff93a>
    <n78ca1497cf6442fb3babdda785c85ae xmlns="434d0541-f668-4057-bf54-94d656514af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Correspondence to Committee</TermName>
          <TermId xmlns="http://schemas.microsoft.com/office/infopath/2007/PartnerControls">1f23d35d-f99e-4229-8287-1548a34a7719</TermId>
        </TermInfo>
      </Terms>
    </n78ca1497cf6442fb3babdda785c85ae>
    <Brief_x0020_status xmlns="434d0541-f668-4057-bf54-94d656514af3" xsi:nil="true"/>
    <Additional_x0020_category xmlns="434d0541-f668-4057-bf54-94d656514af3">Government</Additional_x0020_category>
    <Deadline xmlns="434d0541-f668-4057-bf54-94d656514af3" xsi:nil="true"/>
    <j6c5b17cd04246da82e5604daf08bc68 xmlns="4600776d-0a3c-44b4-bff2-0ceaafb13046">
      <Terms xmlns="http://schemas.microsoft.com/office/infopath/2007/PartnerControls"/>
    </j6c5b17cd04246da82e5604daf08bc68>
    <tzob xmlns="434d0541-f668-4057-bf54-94d656514af3">
      <UserInfo>
        <DisplayName/>
        <AccountId xsi:nil="true"/>
        <AccountType/>
      </UserInfo>
    </tzob>
    <Document_x0020_Status xmlns="434d0541-f668-4057-bf54-94d656514af3" xsi:nil="true"/>
    <Publication_x0020_Date xmlns="434d0541-f668-4057-bf54-94d656514af3" xsi:nil="true"/>
    <e6f926d7f5b14a74bee86c3452d91372 xmlns="4600776d-0a3c-44b4-bff2-0ceaafb130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2019-20</TermName>
          <TermId xmlns="http://schemas.microsoft.com/office/infopath/2007/PartnerControls">66e74676-00e6-4c37-adc4-b954b89ccd7c</TermId>
        </TermInfo>
      </Terms>
    </e6f926d7f5b14a74bee86c3452d91372>
    <Status_x0020_of_x0020_correspondence xmlns="434d0541-f668-4057-bf54-94d656514af3">Received - allocated for action</Status_x0020_of_x0020_correspondence>
    <EndofSessionDate xmlns="4600776d-0a3c-44b4-bff2-0ceaafb13046" xsi:nil="true"/>
    <DateReceived xmlns="4600776d-0a3c-44b4-bff2-0ceaafb13046" xsi:nil="true"/>
    <TransfertoArchives xmlns="4600776d-0a3c-44b4-bff2-0ceaafb13046">false</TransfertoArchives>
    <Visit xmlns="0606af38-29d8-407d-826d-7a0cb9d9f4ed" xsi:nil="true"/>
    <Notes0 xmlns="434d0541-f668-4057-bf54-94d656514af3" xsi:nil="true"/>
    <Department xmlns="434d0541-f668-4057-bf54-94d656514af3" xsi:nil="true"/>
    <Date xmlns="434d0541-f668-4057-bf54-94d656514af3" xsi:nil="true"/>
    <ja5e4d000da44b5490ce6b4249309924 xmlns="c86d72e2-090a-4e7d-987e-218d8a0db591">
      <Terms xmlns="http://schemas.microsoft.com/office/infopath/2007/PartnerControls"/>
    </ja5e4d000da44b5490ce6b4249309924>
    <cd0fc526a5c840319a97fd94028e9904 xmlns="4600776d-0a3c-44b4-bff2-0ceaafb13046">
      <Terms xmlns="http://schemas.microsoft.com/office/infopath/2007/PartnerControls"/>
    </cd0fc526a5c840319a97fd94028e9904>
    <Type_x0020_of_x0020_correspondence xmlns="434d0541-f668-4057-bf54-94d656514af3">General</Type_x0020_of_x0020_correspondence>
    <Witness xmlns="0606af38-29d8-407d-826d-7a0cb9d9f4ed" xsi:nil="true"/>
    <Circulation_x0020_Date xmlns="434d0541-f668-4057-bf54-94d656514af3">2020-03-03T00:00:00+00:00</Circulation_x0020_Date>
    <Specialist_x0020_Adviser xmlns="0606af38-29d8-407d-826d-7a0cb9d9f4ed" xsi:nil="true"/>
    <c4838c65c76546ae93d5703426802f7f xmlns="4600776d-0a3c-44b4-bff2-0ceaafb130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Scrutiny</TermName>
          <TermId xmlns="http://schemas.microsoft.com/office/infopath/2007/PartnerControls">c40e1206-65f3-4fdf-a232-d54039a38d0a</TermId>
        </TermInfo>
      </Terms>
    </c4838c65c76546ae93d5703426802f7f>
    <Useful_x0020_Docs xmlns="434d0541-f668-4057-bf54-94d656514af3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B3E4C5C7C9B4C82D337094C2F76C0" ma:contentTypeVersion="51" ma:contentTypeDescription="Create a new document." ma:contentTypeScope="" ma:versionID="5a3ea53450f69bfebbad4d0c20e5ea16">
  <xsd:schema xmlns:xsd="http://www.w3.org/2001/XMLSchema" xmlns:xs="http://www.w3.org/2001/XMLSchema" xmlns:p="http://schemas.microsoft.com/office/2006/metadata/properties" xmlns:ns2="434d0541-f668-4057-bf54-94d656514af3" xmlns:ns3="0606af38-29d8-407d-826d-7a0cb9d9f4ed" xmlns:ns4="4600776d-0a3c-44b4-bff2-0ceaafb13046" xmlns:ns5="c86d72e2-090a-4e7d-987e-218d8a0db591" xmlns:ns6="6ab18433-7710-49bd-9bb4-0bb85747556a" targetNamespace="http://schemas.microsoft.com/office/2006/metadata/properties" ma:root="true" ma:fieldsID="278805011da31296e73c87e71150457f" ns2:_="" ns3:_="" ns4:_="" ns5:_="" ns6:_="">
    <xsd:import namespace="434d0541-f668-4057-bf54-94d656514af3"/>
    <xsd:import namespace="0606af38-29d8-407d-826d-7a0cb9d9f4ed"/>
    <xsd:import namespace="4600776d-0a3c-44b4-bff2-0ceaafb13046"/>
    <xsd:import namespace="c86d72e2-090a-4e7d-987e-218d8a0db591"/>
    <xsd:import namespace="6ab18433-7710-49bd-9bb4-0bb85747556a"/>
    <xsd:element name="properties">
      <xsd:complexType>
        <xsd:sequence>
          <xsd:element name="documentManagement">
            <xsd:complexType>
              <xsd:all>
                <xsd:element ref="ns2:Additional_x0020_category" minOccurs="0"/>
                <xsd:element ref="ns2:Circulation_x0020_Date" minOccurs="0"/>
                <xsd:element ref="ns2:Meeting_x0020_Date" minOccurs="0"/>
                <xsd:element ref="ns2:Status_x0020_of_x0020_correspondence" minOccurs="0"/>
                <xsd:element ref="ns4:DateReceived" minOccurs="0"/>
                <xsd:element ref="ns4:EndofSessionDate" minOccurs="0"/>
                <xsd:element ref="ns3:Visit" minOccurs="0"/>
                <xsd:element ref="ns2:Document_x0020_Status" minOccurs="0"/>
                <xsd:element ref="ns2:Brief_x0020_status" minOccurs="0"/>
                <xsd:element ref="ns2:Publication_x0020_Date" minOccurs="0"/>
                <xsd:element ref="ns2:Allocated_x0020_to" minOccurs="0"/>
                <xsd:element ref="ns3:Specialist_x0020_Adviser" minOccurs="0"/>
                <xsd:element ref="ns3:Witness" minOccurs="0"/>
                <xsd:element ref="ns2:Notes0" minOccurs="0"/>
                <xsd:element ref="ns2:Useful_x0020_Docs" minOccurs="0"/>
                <xsd:element ref="ns2:Deadline" minOccurs="0"/>
                <xsd:element ref="ns2:Date" minOccurs="0"/>
                <xsd:element ref="ns2:Related_x0020_Document" minOccurs="0"/>
                <xsd:element ref="ns2:Department" minOccurs="0"/>
                <xsd:element ref="ns4:TransfertoArchives" minOccurs="0"/>
                <xsd:element ref="ns4:DateSent" minOccurs="0"/>
                <xsd:element ref="ns4:RecordNumber" minOccurs="0"/>
                <xsd:element ref="ns4:e6f926d7f5b14a74bee86c3452d91372" minOccurs="0"/>
                <xsd:element ref="ns5:ja5e4d000da44b5490ce6b4249309924" minOccurs="0"/>
                <xsd:element ref="ns3:Visit_x003a_Start_x0020_Time" minOccurs="0"/>
                <xsd:element ref="ns3:Visit_x003a_End_x0020_Time" minOccurs="0"/>
                <xsd:element ref="ns2:n78ca1497cf6442fb3babdda785c85ae" minOccurs="0"/>
                <xsd:element ref="ns3:Witness_x003a_First_x0020_Name" minOccurs="0"/>
                <xsd:element ref="ns3:Witness_x003a_Full_x0020_Name" minOccurs="0"/>
                <xsd:element ref="ns3:Witness_x003a_Job_x0020_Title" minOccurs="0"/>
                <xsd:element ref="ns6:_dlc_DocIdUrl" minOccurs="0"/>
                <xsd:element ref="ns2:j3dc9349b3384741bd6025ba1321f3a9" minOccurs="0"/>
                <xsd:element ref="ns4:c4838c65c76546ae93d5703426802f7f" minOccurs="0"/>
                <xsd:element ref="ns4:TaxCatchAll" minOccurs="0"/>
                <xsd:element ref="ns4:TaxCatchAllLabel" minOccurs="0"/>
                <xsd:element ref="ns3:Specialist_x0020_Adviser_x003a_First_x0020_Name" minOccurs="0"/>
                <xsd:element ref="ns4:j6c5b17cd04246da82e5604daf08bc68" minOccurs="0"/>
                <xsd:element ref="ns3:Specialist_x0020_Adviser_x003a_Full_x0020_Name" minOccurs="0"/>
                <xsd:element ref="ns4:g3ef09377e3444258679b6035a1ff93a" minOccurs="0"/>
                <xsd:element ref="ns6:_dlc_DocIdPersistId" minOccurs="0"/>
                <xsd:element ref="ns4:cd0fc526a5c840319a97fd94028e9904" minOccurs="0"/>
                <xsd:element ref="ns6:_dlc_DocId" minOccurs="0"/>
                <xsd:element ref="ns2:MediaServiceMetadata" minOccurs="0"/>
                <xsd:element ref="ns2:MediaServiceFastMetadata" minOccurs="0"/>
                <xsd:element ref="ns2:Type_x0020_of_x0020_correspondence" minOccurs="0"/>
                <xsd:element ref="ns2:MediaServiceAutoTags" minOccurs="0"/>
                <xsd:element ref="ns2:MediaServiceDateTaken" minOccurs="0"/>
                <xsd:element ref="ns6:SharedWithUsers" minOccurs="0"/>
                <xsd:element ref="ns6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tzob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d0541-f668-4057-bf54-94d656514af3" elementFormDefault="qualified">
    <xsd:import namespace="http://schemas.microsoft.com/office/2006/documentManagement/types"/>
    <xsd:import namespace="http://schemas.microsoft.com/office/infopath/2007/PartnerControls"/>
    <xsd:element name="Additional_x0020_category" ma:index="3" nillable="true" ma:displayName="Additional category" ma:internalName="Additional_x0020_category">
      <xsd:simpleType>
        <xsd:restriction base="dms:Text">
          <xsd:maxLength value="255"/>
        </xsd:restriction>
      </xsd:simpleType>
    </xsd:element>
    <xsd:element name="Circulation_x0020_Date" ma:index="6" nillable="true" ma:displayName="Circulation Date" ma:format="DateOnly" ma:internalName="Circulation_x0020_Date">
      <xsd:simpleType>
        <xsd:restriction base="dms:DateTime"/>
      </xsd:simpleType>
    </xsd:element>
    <xsd:element name="Meeting_x0020_Date" ma:index="7" nillable="true" ma:displayName="Meeting Date" ma:format="DateOnly" ma:indexed="true" ma:internalName="Meeting_x0020_Date">
      <xsd:simpleType>
        <xsd:restriction base="dms:DateTime"/>
      </xsd:simpleType>
    </xsd:element>
    <xsd:element name="Status_x0020_of_x0020_correspondence" ma:index="8" nillable="true" ma:displayName="Correspondence Status" ma:format="Dropdown" ma:internalName="Status_x0020_of_x0020_correspondence">
      <xsd:simpleType>
        <xsd:union memberTypes="dms:Text">
          <xsd:simpleType>
            <xsd:restriction base="dms:Choice">
              <xsd:enumeration value="Received - no action needed"/>
              <xsd:enumeration value="Received - allocated for action"/>
              <xsd:enumeration value="Drafting response"/>
              <xsd:enumeration value="Draft response with Chair"/>
              <xsd:enumeration value="Circulated to Committee-no further action"/>
              <xsd:enumeration value="Awaiting Committee approval"/>
              <xsd:enumeration value="Holding response sent"/>
              <xsd:enumeration value="Answered by Committee Staff"/>
              <xsd:enumeration value="Chair's response sent"/>
            </xsd:restriction>
          </xsd:simpleType>
        </xsd:union>
      </xsd:simpleType>
    </xsd:element>
    <xsd:element name="Document_x0020_Status" ma:index="12" nillable="true" ma:displayName="Document Status" ma:format="Dropdown" ma:internalName="Document_x0020_Status">
      <xsd:simpleType>
        <xsd:restriction base="dms:Choice">
          <xsd:enumeration value="In Draft"/>
          <xsd:enumeration value="With Principal Clerk"/>
          <xsd:enumeration value="With Chair"/>
          <xsd:enumeration value="With Committee"/>
          <xsd:enumeration value="Agreed and to be Published"/>
          <xsd:enumeration value="Published"/>
        </xsd:restriction>
      </xsd:simpleType>
    </xsd:element>
    <xsd:element name="Brief_x0020_status" ma:index="13" nillable="true" ma:displayName="Brief status" ma:format="Dropdown" ma:internalName="Brief_x0020_status">
      <xsd:simpleType>
        <xsd:restriction base="dms:Choice">
          <xsd:enumeration value="in draft"/>
          <xsd:enumeration value="with Committee Clerk"/>
          <xsd:enumeration value="ready to be circulated"/>
          <xsd:enumeration value="circulated"/>
        </xsd:restriction>
      </xsd:simpleType>
    </xsd:element>
    <xsd:element name="Publication_x0020_Date" ma:index="14" nillable="true" ma:displayName="Publication Date" ma:format="DateOnly" ma:internalName="Publication_x0020_Date">
      <xsd:simpleType>
        <xsd:restriction base="dms:DateTime"/>
      </xsd:simpleType>
    </xsd:element>
    <xsd:element name="Allocated_x0020_to" ma:index="15" nillable="true" ma:displayName="Allocated to" ma:indexed="true" ma:SharePointGroup="0" ma:internalName="Allocated_x0020_to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0" ma:index="19" nillable="true" ma:displayName="Notes" ma:internalName="Notes0">
      <xsd:simpleType>
        <xsd:restriction base="dms:Note">
          <xsd:maxLength value="255"/>
        </xsd:restriction>
      </xsd:simpleType>
    </xsd:element>
    <xsd:element name="Useful_x0020_Docs" ma:index="20" nillable="true" ma:displayName="Useful Docs" ma:internalName="Useful_x0020_Doc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irculation page"/>
                  </xsd:restriction>
                </xsd:simpleType>
              </xsd:element>
            </xsd:sequence>
          </xsd:extension>
        </xsd:complexContent>
      </xsd:complexType>
    </xsd:element>
    <xsd:element name="Deadline" ma:index="21" nillable="true" ma:displayName="Deadline" ma:format="DateOnly" ma:internalName="Deadline">
      <xsd:simpleType>
        <xsd:restriction base="dms:DateTime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Related_x0020_Document" ma:index="23" nillable="true" ma:displayName="Related Document" ma:format="Hyperlink" ma:internalName="Related_x0020_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epartment" ma:index="24" nillable="true" ma:displayName="Department" ma:format="Dropdown" ma:internalName="Department">
      <xsd:simpleType>
        <xsd:restriction base="dms:Choice">
          <xsd:enumeration value="Business, Energy and Industrial Strategy"/>
          <xsd:enumeration value="Cabinet Office"/>
          <xsd:enumeration value="Communities and Local Government"/>
          <xsd:enumeration value="Culture, Media and Sport"/>
          <xsd:enumeration value="Defence"/>
          <xsd:enumeration value="Education"/>
          <xsd:enumeration value="Environment, Food and Rural Affairs"/>
          <xsd:enumeration value="Exiting the European Union"/>
          <xsd:enumeration value="Foreign and Commonwealth Office"/>
          <xsd:enumeration value="HM Treasury"/>
          <xsd:enumeration value="International Development"/>
          <xsd:enumeration value="International Trade"/>
          <xsd:enumeration value="Health"/>
          <xsd:enumeration value="HMRC"/>
          <xsd:enumeration value="Home Office"/>
          <xsd:enumeration value="Justice"/>
          <xsd:enumeration value="NHS England"/>
          <xsd:enumeration value="Transport"/>
          <xsd:enumeration value="Work and Pensions"/>
        </xsd:restriction>
      </xsd:simpleType>
    </xsd:element>
    <xsd:element name="n78ca1497cf6442fb3babdda785c85ae" ma:index="40" nillable="true" ma:taxonomy="true" ma:internalName="n78ca1497cf6442fb3babdda785c85ae" ma:taxonomyFieldName="Category" ma:displayName="Category" ma:indexed="true" ma:default="" ma:fieldId="{778ca149-7cf6-442f-b3ba-bdda785c85ae}" ma:sspId="eb37f91c-4bb8-4ab3-bc5a-cd8753815459" ma:termSetId="fdda81a6-47fd-48fa-9a20-6ed040d3b7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3dc9349b3384741bd6025ba1321f3a9" ma:index="45" nillable="true" ma:taxonomy="true" ma:internalName="j3dc9349b3384741bd6025ba1321f3a9" ma:taxonomyFieldName="Circulation" ma:displayName="Circulation" ma:indexed="true" ma:default="" ma:fieldId="{33dc9349-b338-4741-bd60-25ba1321f3a9}" ma:sspId="eb37f91c-4bb8-4ab3-bc5a-cd8753815459" ma:termSetId="f0f3d9b7-bf02-42f5-b887-16455fa55310" ma:anchorId="6075679c-1e86-4f5c-8343-cf1f0bb0c4a9" ma:open="false" ma:isKeyword="false">
      <xsd:complexType>
        <xsd:sequence>
          <xsd:element ref="pc:Terms" minOccurs="0" maxOccurs="1"/>
        </xsd:sequence>
      </xsd:complexType>
    </xsd:element>
    <xsd:element name="MediaServiceMetadata" ma:index="5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Type_x0020_of_x0020_correspondence" ma:index="60" nillable="true" ma:displayName="Type of correspondence" ma:default="Not applicable" ma:format="Dropdown" ma:internalName="Type_x0020_of_x0020_correspondence">
      <xsd:simpleType>
        <xsd:restriction base="dms:Choice">
          <xsd:enumeration value="Chair's Correspondence"/>
          <xsd:enumeration value="Inquiry"/>
          <xsd:enumeration value="General"/>
          <xsd:enumeration value="Not applicable"/>
        </xsd:restriction>
      </xsd:simpleType>
    </xsd:element>
    <xsd:element name="MediaServiceAutoTags" ma:index="6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6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6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6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67" nillable="true" ma:displayName="MediaServiceGenerationTime" ma:hidden="true" ma:internalName="MediaServiceGenerationTime" ma:readOnly="true">
      <xsd:simpleType>
        <xsd:restriction base="dms:Text"/>
      </xsd:simpleType>
    </xsd:element>
    <xsd:element name="tzob" ma:index="68" nillable="true" ma:displayName="Person or Group" ma:list="UserInfo" ma:internalName="tzo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6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6af38-29d8-407d-826d-7a0cb9d9f4ed" elementFormDefault="qualified">
    <xsd:import namespace="http://schemas.microsoft.com/office/2006/documentManagement/types"/>
    <xsd:import namespace="http://schemas.microsoft.com/office/infopath/2007/PartnerControls"/>
    <xsd:element name="Visit" ma:index="11" nillable="true" ma:displayName="Visit" ma:list="{79445ad0-e296-4c0f-aeec-6aea6c449c49}" ma:internalName="Visit" ma:showField="Title" ma:web="0606af38-29d8-407d-826d-7a0cb9d9f4ed">
      <xsd:simpleType>
        <xsd:restriction base="dms:Lookup"/>
      </xsd:simpleType>
    </xsd:element>
    <xsd:element name="Specialist_x0020_Adviser" ma:index="17" nillable="true" ma:displayName="Specialist Adviser" ma:list="{5c1f0415-785d-48f7-a213-9215e3e2c586}" ma:internalName="Specialist_x0020_Adviser" ma:showField="Title" ma:web="0606af38-29d8-407d-826d-7a0cb9d9f4ed">
      <xsd:simpleType>
        <xsd:restriction base="dms:Lookup"/>
      </xsd:simpleType>
    </xsd:element>
    <xsd:element name="Witness" ma:index="18" nillable="true" ma:displayName="Witness" ma:list="{c1ba1dad-835e-4d29-a816-99c04a292f1a}" ma:internalName="Witness" ma:showField="Title" ma:web="0606af38-29d8-407d-826d-7a0cb9d9f4ed">
      <xsd:simpleType>
        <xsd:restriction base="dms:Lookup"/>
      </xsd:simpleType>
    </xsd:element>
    <xsd:element name="Visit_x003a_Start_x0020_Time" ma:index="38" nillable="true" ma:displayName="Visit:Start Time" ma:list="{79445ad0-e296-4c0f-aeec-6aea6c449c49}" ma:internalName="Visit_x003a_Start_x0020_Time" ma:readOnly="true" ma:showField="EventDate" ma:web="0606af38-29d8-407d-826d-7a0cb9d9f4ed">
      <xsd:simpleType>
        <xsd:restriction base="dms:Lookup"/>
      </xsd:simpleType>
    </xsd:element>
    <xsd:element name="Visit_x003a_End_x0020_Time" ma:index="39" nillable="true" ma:displayName="Visit:End Time" ma:list="{79445ad0-e296-4c0f-aeec-6aea6c449c49}" ma:internalName="Visit_x003a_End_x0020_Time" ma:readOnly="true" ma:showField="EndDate" ma:web="0606af38-29d8-407d-826d-7a0cb9d9f4ed">
      <xsd:simpleType>
        <xsd:restriction base="dms:Lookup"/>
      </xsd:simpleType>
    </xsd:element>
    <xsd:element name="Witness_x003a_First_x0020_Name" ma:index="41" nillable="true" ma:displayName="Witness:First Name" ma:list="{c1ba1dad-835e-4d29-a816-99c04a292f1a}" ma:internalName="Witness_x003a_First_x0020_Name" ma:readOnly="true" ma:showField="First_x0020_Name" ma:web="0606af38-29d8-407d-826d-7a0cb9d9f4ed">
      <xsd:simpleType>
        <xsd:restriction base="dms:Lookup"/>
      </xsd:simpleType>
    </xsd:element>
    <xsd:element name="Witness_x003a_Full_x0020_Name" ma:index="42" nillable="true" ma:displayName="Witness:Full Name" ma:list="{c1ba1dad-835e-4d29-a816-99c04a292f1a}" ma:internalName="Witness_x003a_Full_x0020_Name" ma:readOnly="true" ma:showField="Full_x0020_Name" ma:web="0606af38-29d8-407d-826d-7a0cb9d9f4ed">
      <xsd:simpleType>
        <xsd:restriction base="dms:Lookup"/>
      </xsd:simpleType>
    </xsd:element>
    <xsd:element name="Witness_x003a_Job_x0020_Title" ma:index="43" nillable="true" ma:displayName="Witness:Job Title" ma:list="{c1ba1dad-835e-4d29-a816-99c04a292f1a}" ma:internalName="Witness_x003a_Job_x0020_Title" ma:readOnly="true" ma:showField="Job_x0020_Title" ma:web="0606af38-29d8-407d-826d-7a0cb9d9f4ed">
      <xsd:simpleType>
        <xsd:restriction base="dms:Lookup"/>
      </xsd:simpleType>
    </xsd:element>
    <xsd:element name="Specialist_x0020_Adviser_x003a_First_x0020_Name" ma:index="49" nillable="true" ma:displayName="Specialist Adviser:First Name" ma:list="{5c1f0415-785d-48f7-a213-9215e3e2c586}" ma:internalName="Specialist_x0020_Adviser_x003a_First_x0020_Name" ma:readOnly="true" ma:showField="FirstName" ma:web="0606af38-29d8-407d-826d-7a0cb9d9f4ed">
      <xsd:simpleType>
        <xsd:restriction base="dms:Lookup"/>
      </xsd:simpleType>
    </xsd:element>
    <xsd:element name="Specialist_x0020_Adviser_x003a_Full_x0020_Name" ma:index="51" nillable="true" ma:displayName="Specialist Adviser:Full Name" ma:list="{5c1f0415-785d-48f7-a213-9215e3e2c586}" ma:internalName="Specialist_x0020_Adviser_x003a_Full_x0020_Name" ma:readOnly="true" ma:showField="FullName" ma:web="0606af38-29d8-407d-826d-7a0cb9d9f4e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0776d-0a3c-44b4-bff2-0ceaafb13046" elementFormDefault="qualified">
    <xsd:import namespace="http://schemas.microsoft.com/office/2006/documentManagement/types"/>
    <xsd:import namespace="http://schemas.microsoft.com/office/infopath/2007/PartnerControls"/>
    <xsd:element name="DateReceived" ma:index="9" nillable="true" ma:displayName="Date Received" ma:format="DateTime" ma:internalName="DateReceived">
      <xsd:simpleType>
        <xsd:restriction base="dms:DateTime"/>
      </xsd:simpleType>
    </xsd:element>
    <xsd:element name="EndofSessionDate" ma:index="10" nillable="true" ma:displayName="End of Session Date" ma:format="DateOnly" ma:internalName="EndofSessionDate">
      <xsd:simpleType>
        <xsd:restriction base="dms:DateTime"/>
      </xsd:simpleType>
    </xsd:element>
    <xsd:element name="TransfertoArchives" ma:index="25" nillable="true" ma:displayName="Transfer to Archives" ma:default="0" ma:internalName="TransfertoArchives">
      <xsd:simpleType>
        <xsd:restriction base="dms:Boolean"/>
      </xsd:simpleType>
    </xsd:element>
    <xsd:element name="DateSent" ma:index="30" nillable="true" ma:displayName="Date Sent" ma:format="DateTime" ma:indexed="true" ma:internalName="DateSent">
      <xsd:simpleType>
        <xsd:restriction base="dms:DateTime"/>
      </xsd:simpleType>
    </xsd:element>
    <xsd:element name="RecordNumber" ma:index="31" nillable="true" ma:displayName="Record Number" ma:indexed="true" ma:internalName="RecordNumber">
      <xsd:simpleType>
        <xsd:restriction base="dms:Text">
          <xsd:maxLength value="255"/>
        </xsd:restriction>
      </xsd:simpleType>
    </xsd:element>
    <xsd:element name="e6f926d7f5b14a74bee86c3452d91372" ma:index="34" nillable="true" ma:taxonomy="true" ma:internalName="e6f926d7f5b14a74bee86c3452d91372" ma:taxonomyFieldName="Sessions" ma:displayName="Session" ma:default="101;#2019-20|66e74676-00e6-4c37-adc4-b954b89ccd7c" ma:fieldId="{e6f926d7-f5b1-4a74-bee8-6c3452d91372}" ma:sspId="eb37f91c-4bb8-4ab3-bc5a-cd8753815459" ma:termSetId="ccb1e33e-6f67-48da-8bc5-b9a73ec875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4838c65c76546ae93d5703426802f7f" ma:index="46" nillable="true" ma:taxonomy="true" ma:internalName="c4838c65c76546ae93d5703426802f7f" ma:taxonomyFieldName="RMKeyword1" ma:displayName="RM Keyword 1" ma:default="" ma:fieldId="{c4838c65-c765-46ae-93d5-703426802f7f}" ma:sspId="eb37f91c-4bb8-4ab3-bc5a-cd8753815459" ma:termSetId="6ce78382-c8e8-44b0-9862-0d52dc2f47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7" nillable="true" ma:displayName="Taxonomy Catch All Column" ma:description="" ma:hidden="true" ma:list="{94922d28-c9c3-4a98-bdab-d1bf14d4b70e}" ma:internalName="TaxCatchAll" ma:showField="CatchAllData" ma:web="0606af38-29d8-407d-826d-7a0cb9d9f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8" nillable="true" ma:displayName="Taxonomy Catch All Column1" ma:description="" ma:hidden="true" ma:list="{94922d28-c9c3-4a98-bdab-d1bf14d4b70e}" ma:internalName="TaxCatchAllLabel" ma:readOnly="true" ma:showField="CatchAllDataLabel" ma:web="0606af38-29d8-407d-826d-7a0cb9d9f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c5b17cd04246da82e5604daf08bc68" ma:index="50" nillable="true" ma:taxonomy="true" ma:internalName="j6c5b17cd04246da82e5604daf08bc68" ma:taxonomyFieldName="RMKeyword2" ma:displayName="RM Keyword 2" ma:default="" ma:fieldId="{36c5b17c-d042-46da-82e5-604daf08bc68}" ma:sspId="eb37f91c-4bb8-4ab3-bc5a-cd8753815459" ma:termSetId="6d4083f0-4a5b-4f0d-bf61-1a7bc95d06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ef09377e3444258679b6035a1ff93a" ma:index="52" nillable="true" ma:taxonomy="true" ma:internalName="g3ef09377e3444258679b6035a1ff93a" ma:taxonomyFieldName="RMKeyword3" ma:displayName="RM Keyword 3" ma:default="" ma:fieldId="{03ef0937-7e34-4425-8679-b6035a1ff93a}" ma:sspId="eb37f91c-4bb8-4ab3-bc5a-cd8753815459" ma:termSetId="4114c526-84fc-4c3e-bdac-645514365e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d0fc526a5c840319a97fd94028e9904" ma:index="54" nillable="true" ma:taxonomy="true" ma:internalName="cd0fc526a5c840319a97fd94028e9904" ma:taxonomyFieldName="RMKeyword4" ma:displayName="RM Keyword 4" ma:default="" ma:fieldId="{cd0fc526-a5c8-4031-9a97-fd94028e9904}" ma:sspId="eb37f91c-4bb8-4ab3-bc5a-cd8753815459" ma:termSetId="35662a10-3587-4b3e-a59c-955899b591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d72e2-090a-4e7d-987e-218d8a0db591" elementFormDefault="qualified">
    <xsd:import namespace="http://schemas.microsoft.com/office/2006/documentManagement/types"/>
    <xsd:import namespace="http://schemas.microsoft.com/office/infopath/2007/PartnerControls"/>
    <xsd:element name="ja5e4d000da44b5490ce6b4249309924" ma:index="37" nillable="true" ma:taxonomy="true" ma:internalName="ja5e4d000da44b5490ce6b4249309924" ma:taxonomyFieldName="Inquiry" ma:displayName="Inquiry" ma:default="" ma:fieldId="{3a5e4d00-0da4-4b54-90ce-6b4249309924}" ma:sspId="eb37f91c-4bb8-4ab3-bc5a-cd8753815459" ma:termSetId="e92b6cb5-89aa-4b85-8d83-b805cf84055d" ma:anchorId="5bbeb985-b7e1-42d9-8463-9ae5ded91774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18433-7710-49bd-9bb4-0bb85747556a" elementFormDefault="qualified">
    <xsd:import namespace="http://schemas.microsoft.com/office/2006/documentManagement/types"/>
    <xsd:import namespace="http://schemas.microsoft.com/office/infopath/2007/PartnerControls"/>
    <xsd:element name="_dlc_DocIdUrl" ma:index="4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5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6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45310ED-2DEA-45A5-A850-C31ACA5F9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940D7-A8F2-4267-B9F5-9D5E7A25C1A9}">
  <ds:schemaRefs>
    <ds:schemaRef ds:uri="http://purl.org/dc/terms/"/>
    <ds:schemaRef ds:uri="434d0541-f668-4057-bf54-94d656514af3"/>
    <ds:schemaRef ds:uri="http://schemas.microsoft.com/office/2006/documentManagement/types"/>
    <ds:schemaRef ds:uri="4600776d-0a3c-44b4-bff2-0ceaafb1304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606af38-29d8-407d-826d-7a0cb9d9f4ed"/>
    <ds:schemaRef ds:uri="http://schemas.microsoft.com/office/infopath/2007/PartnerControls"/>
    <ds:schemaRef ds:uri="6ab18433-7710-49bd-9bb4-0bb85747556a"/>
    <ds:schemaRef ds:uri="c86d72e2-090a-4e7d-987e-218d8a0db59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2B5F3-7C2F-4596-A1A4-264F9602A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4d0541-f668-4057-bf54-94d656514af3"/>
    <ds:schemaRef ds:uri="0606af38-29d8-407d-826d-7a0cb9d9f4ed"/>
    <ds:schemaRef ds:uri="4600776d-0a3c-44b4-bff2-0ceaafb13046"/>
    <ds:schemaRef ds:uri="c86d72e2-090a-4e7d-987e-218d8a0db591"/>
    <ds:schemaRef ds:uri="6ab18433-7710-49bd-9bb4-0bb857475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1C4F6E-E2F9-477B-807D-04C3D348EC8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A (i)</vt:lpstr>
      <vt:lpstr>Table A (ii)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Anastasios Angelopoulos</dc:creator>
  <cp:keywords/>
  <dc:description/>
  <cp:lastModifiedBy>COURTNEY, Deborah</cp:lastModifiedBy>
  <cp:revision/>
  <dcterms:created xsi:type="dcterms:W3CDTF">2020-01-28T18:03:12Z</dcterms:created>
  <dcterms:modified xsi:type="dcterms:W3CDTF">2020-02-18T10:23:47Z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0x010100482B3E4C5C7C9B4C82D337094C2F76C0</vt:lpwstr>
  </property>
  <property fmtid="{D5CDD505-2E9C-101B-9397-08002B2CF9AE}" pid="3" name="DfTSubject">
    <vt:lpwstr/>
  </property>
  <property fmtid="{D5CDD505-2E9C-101B-9397-08002B2CF9AE}" pid="4" name="CustomTag">
    <vt:lpwstr/>
  </property>
  <property fmtid="{D5CDD505-2E9C-101B-9397-08002B2CF9AE}" pid="5" name="FinancialYear">
    <vt:lpwstr/>
  </property>
  <property fmtid="{D5CDD505-2E9C-101B-9397-08002B2CF9AE}" pid="6" name="MSIP_Label_a8f77787-5df4-43b6-a2a8-8d8b678a318b_Enabled">
    <vt:lpwstr>True</vt:lpwstr>
  </property>
  <property fmtid="{D5CDD505-2E9C-101B-9397-08002B2CF9AE}" pid="7" name="MSIP_Label_a8f77787-5df4-43b6-a2a8-8d8b678a318b_SiteId">
    <vt:lpwstr>1ce6dd9e-b337-4088-be5e-8dbbec04b34a</vt:lpwstr>
  </property>
  <property fmtid="{D5CDD505-2E9C-101B-9397-08002B2CF9AE}" pid="8" name="MSIP_Label_a8f77787-5df4-43b6-a2a8-8d8b678a318b_Owner">
    <vt:lpwstr>courtneyd@parliament.uk</vt:lpwstr>
  </property>
  <property fmtid="{D5CDD505-2E9C-101B-9397-08002B2CF9AE}" pid="9" name="MSIP_Label_a8f77787-5df4-43b6-a2a8-8d8b678a318b_SetDate">
    <vt:lpwstr>2020-02-18T10:23:40.2081420Z</vt:lpwstr>
  </property>
  <property fmtid="{D5CDD505-2E9C-101B-9397-08002B2CF9AE}" pid="10" name="MSIP_Label_a8f77787-5df4-43b6-a2a8-8d8b678a318b_Name">
    <vt:lpwstr>Unrestricted</vt:lpwstr>
  </property>
  <property fmtid="{D5CDD505-2E9C-101B-9397-08002B2CF9AE}" pid="11" name="MSIP_Label_a8f77787-5df4-43b6-a2a8-8d8b678a318b_Application">
    <vt:lpwstr>Microsoft Azure Information Protection</vt:lpwstr>
  </property>
  <property fmtid="{D5CDD505-2E9C-101B-9397-08002B2CF9AE}" pid="12" name="MSIP_Label_a8f77787-5df4-43b6-a2a8-8d8b678a318b_ActionId">
    <vt:lpwstr>990d3e07-1ef6-40ca-85ae-ebce27834ccd</vt:lpwstr>
  </property>
  <property fmtid="{D5CDD505-2E9C-101B-9397-08002B2CF9AE}" pid="13" name="MSIP_Label_a8f77787-5df4-43b6-a2a8-8d8b678a318b_Extended_MSFT_Method">
    <vt:lpwstr>Automatic</vt:lpwstr>
  </property>
  <property fmtid="{D5CDD505-2E9C-101B-9397-08002B2CF9AE}" pid="14" name="Sensitivity">
    <vt:lpwstr>Unrestricted</vt:lpwstr>
  </property>
  <property fmtid="{D5CDD505-2E9C-101B-9397-08002B2CF9AE}" pid="15" name="RMKeyword3">
    <vt:lpwstr/>
  </property>
  <property fmtid="{D5CDD505-2E9C-101B-9397-08002B2CF9AE}" pid="16" name="Category">
    <vt:lpwstr>15;#Correspondence to Committee|1f23d35d-f99e-4229-8287-1548a34a7719</vt:lpwstr>
  </property>
  <property fmtid="{D5CDD505-2E9C-101B-9397-08002B2CF9AE}" pid="17" name="Sessions">
    <vt:lpwstr>101;#2019-20|66e74676-00e6-4c37-adc4-b954b89ccd7c</vt:lpwstr>
  </property>
  <property fmtid="{D5CDD505-2E9C-101B-9397-08002B2CF9AE}" pid="18" name="RMKeyword1">
    <vt:lpwstr>2;#Scrutiny|c40e1206-65f3-4fdf-a232-d54039a38d0a</vt:lpwstr>
  </property>
  <property fmtid="{D5CDD505-2E9C-101B-9397-08002B2CF9AE}" pid="19" name="RMKeyword4">
    <vt:lpwstr/>
  </property>
  <property fmtid="{D5CDD505-2E9C-101B-9397-08002B2CF9AE}" pid="20" name="Inquiry">
    <vt:lpwstr/>
  </property>
  <property fmtid="{D5CDD505-2E9C-101B-9397-08002B2CF9AE}" pid="21" name="RMKeyword2">
    <vt:lpwstr/>
  </property>
  <property fmtid="{D5CDD505-2E9C-101B-9397-08002B2CF9AE}" pid="22" name="Circulation">
    <vt:lpwstr>9;#To be Circulated|c8c321f1-e3f9-4a89-be3d-20e58dfa1516</vt:lpwstr>
  </property>
  <property fmtid="{D5CDD505-2E9C-101B-9397-08002B2CF9AE}" pid="23" name="k5b153ee974a4a57a7568e533217f2cb">
    <vt:lpwstr/>
  </property>
  <property fmtid="{D5CDD505-2E9C-101B-9397-08002B2CF9AE}" pid="24" name="ProtectiveMarking">
    <vt:lpwstr/>
  </property>
</Properties>
</file>